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baker\Documents\iTransact\A month\performance\"/>
    </mc:Choice>
  </mc:AlternateContent>
  <xr:revisionPtr revIDLastSave="0" documentId="13_ncr:1_{B316629F-A4A9-4B80-8F1A-A6D631BC68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9" r:id="rId1"/>
    <sheet name="MANAGED PORTFOLIOS" sheetId="3" r:id="rId2"/>
    <sheet name="ETNs" sheetId="17" r:id="rId3"/>
    <sheet name="ETFs" sheetId="15" r:id="rId4"/>
    <sheet name="UNIT TRUSTS" sheetId="1" r:id="rId5"/>
    <sheet name="OFFSHORE UNIT TRUSTS" sheetId="16" r:id="rId6"/>
    <sheet name=" TAX FREE SAVINGS" sheetId="7" r:id="rId7"/>
    <sheet name="UT Calculations" sheetId="12" state="hidden" r:id="rId8"/>
    <sheet name="ETF Calculations" sheetId="14" state="hidden" r:id="rId9"/>
    <sheet name="EFT Dump" sheetId="22" state="hidden" r:id="rId10"/>
    <sheet name="UT Dump" sheetId="23" state="hidden" r:id="rId11"/>
    <sheet name="Sector Calculations" sheetId="13" state="hidden" r:id="rId12"/>
  </sheets>
  <definedNames>
    <definedName name="_xlnm._FilterDatabase" localSheetId="6" hidden="1">' TAX FREE SAVINGS'!$A$6:$F$6</definedName>
    <definedName name="_xlnm._FilterDatabase" localSheetId="8" hidden="1">'ETF Calculations'!$A$7:$E$61</definedName>
    <definedName name="_xlnm._FilterDatabase" localSheetId="3" hidden="1">ETFs!$A$8:$F$8</definedName>
    <definedName name="_xlnm._FilterDatabase" localSheetId="2" hidden="1">ETNs!$A$6:$F$6</definedName>
    <definedName name="_xlnm._FilterDatabase" localSheetId="1" hidden="1">'MANAGED PORTFOLIOS'!$A$6:$H$6</definedName>
    <definedName name="_xlnm._FilterDatabase" localSheetId="5" hidden="1">'OFFSHORE UNIT TRUSTS'!$A$7:$F$7</definedName>
    <definedName name="_xlnm._FilterDatabase" localSheetId="4" hidden="1">'UNIT TRUSTS'!$A$8:$F$8</definedName>
    <definedName name="_xlnm._FilterDatabase" localSheetId="7" hidden="1">'UT Calculations'!$A$7:$E$62</definedName>
    <definedName name="FundMapping" localSheetId="10">'UT Dump'!$B$3:$C$75</definedName>
    <definedName name="FundMapping">'EFT Dump'!$B$3:$C$64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E73" i="15"/>
  <c r="D73" i="15"/>
  <c r="D74" i="15"/>
  <c r="D75" i="15"/>
  <c r="D76" i="15"/>
  <c r="D77" i="15"/>
  <c r="C73" i="15"/>
  <c r="C74" i="15"/>
  <c r="C75" i="15"/>
  <c r="C76" i="15"/>
  <c r="C77" i="15"/>
  <c r="C78" i="15"/>
  <c r="B73" i="15"/>
  <c r="A73" i="15"/>
  <c r="A74" i="15"/>
  <c r="A75" i="15"/>
  <c r="A76" i="15"/>
  <c r="A77" i="15"/>
  <c r="A78" i="15"/>
  <c r="A66" i="7"/>
  <c r="A67" i="7"/>
  <c r="A68" i="7"/>
  <c r="A69" i="7"/>
  <c r="A70" i="7"/>
  <c r="A9" i="14"/>
  <c r="B9" i="14"/>
  <c r="C9" i="14"/>
  <c r="D9" i="14"/>
  <c r="E9" i="14"/>
  <c r="E10" i="15" s="1"/>
  <c r="A10" i="14"/>
  <c r="B10" i="14"/>
  <c r="L10" i="14" s="1" a="1"/>
  <c r="L10" i="14" s="1"/>
  <c r="C10" i="14"/>
  <c r="M10" i="14" s="1" a="1"/>
  <c r="M10" i="14" s="1"/>
  <c r="D10" i="14"/>
  <c r="N10" i="14" s="1" a="1"/>
  <c r="N10" i="14" s="1"/>
  <c r="D11" i="15" s="1"/>
  <c r="E10" i="14"/>
  <c r="O10" i="14" s="1" a="1"/>
  <c r="O10" i="14" s="1"/>
  <c r="A11" i="14"/>
  <c r="G11" i="14" s="1"/>
  <c r="H11" i="14" s="1"/>
  <c r="B11" i="14"/>
  <c r="L11" i="14" s="1" a="1"/>
  <c r="L11" i="14" s="1"/>
  <c r="B12" i="15" s="1"/>
  <c r="C11" i="14"/>
  <c r="M11" i="14" s="1" a="1"/>
  <c r="M11" i="14" s="1"/>
  <c r="C12" i="15" s="1"/>
  <c r="D11" i="14"/>
  <c r="N11" i="14" s="1" a="1"/>
  <c r="N11" i="14" s="1"/>
  <c r="D12" i="15" s="1"/>
  <c r="E11" i="14"/>
  <c r="E12" i="15" s="1"/>
  <c r="A12" i="14"/>
  <c r="B12" i="14"/>
  <c r="L12" i="14" s="1" a="1"/>
  <c r="L12" i="14" s="1"/>
  <c r="B13" i="15" s="1"/>
  <c r="C12" i="14"/>
  <c r="M12" i="14" s="1" a="1"/>
  <c r="M12" i="14" s="1"/>
  <c r="C13" i="15" s="1"/>
  <c r="D12" i="14"/>
  <c r="N12" i="14" s="1" a="1"/>
  <c r="N12" i="14" s="1"/>
  <c r="D13" i="15" s="1"/>
  <c r="E12" i="14"/>
  <c r="E13" i="15" s="1"/>
  <c r="A13" i="14"/>
  <c r="B13" i="14"/>
  <c r="L13" i="14" s="1" a="1"/>
  <c r="L13" i="14" s="1"/>
  <c r="B14" i="15" s="1"/>
  <c r="C13" i="14"/>
  <c r="M13" i="14" s="1" a="1"/>
  <c r="M13" i="14" s="1"/>
  <c r="C14" i="15" s="1"/>
  <c r="D13" i="14"/>
  <c r="N13" i="14" s="1" a="1"/>
  <c r="N13" i="14" s="1"/>
  <c r="D14" i="15" s="1"/>
  <c r="E13" i="14"/>
  <c r="O13" i="14" s="1" a="1"/>
  <c r="O13" i="14" s="1"/>
  <c r="A14" i="14"/>
  <c r="B14" i="14"/>
  <c r="C14" i="14"/>
  <c r="M14" i="14" s="1" a="1"/>
  <c r="M14" i="14" s="1"/>
  <c r="C15" i="15" s="1"/>
  <c r="D14" i="14"/>
  <c r="N14" i="14" s="1" a="1"/>
  <c r="N14" i="14" s="1"/>
  <c r="D15" i="15" s="1"/>
  <c r="E14" i="14"/>
  <c r="O14" i="14" s="1" a="1"/>
  <c r="O14" i="14" s="1"/>
  <c r="A15" i="14"/>
  <c r="G15" i="14" s="1"/>
  <c r="H15" i="14" s="1"/>
  <c r="B15" i="14"/>
  <c r="L15" i="14" s="1" a="1"/>
  <c r="L15" i="14" s="1"/>
  <c r="B16" i="15" s="1"/>
  <c r="C15" i="14"/>
  <c r="M15" i="14" s="1" a="1"/>
  <c r="M15" i="14" s="1"/>
  <c r="C16" i="15" s="1"/>
  <c r="D15" i="14"/>
  <c r="N15" i="14" s="1" a="1"/>
  <c r="N15" i="14" s="1"/>
  <c r="D16" i="15" s="1"/>
  <c r="E15" i="14"/>
  <c r="O15" i="14" s="1" a="1"/>
  <c r="O15" i="14" s="1"/>
  <c r="A16" i="14"/>
  <c r="B16" i="14"/>
  <c r="L16" i="14" s="1" a="1"/>
  <c r="L16" i="14" s="1"/>
  <c r="B17" i="15" s="1"/>
  <c r="C16" i="14"/>
  <c r="M16" i="14" s="1" a="1"/>
  <c r="M16" i="14" s="1"/>
  <c r="C17" i="15" s="1"/>
  <c r="D16" i="14"/>
  <c r="E16" i="14"/>
  <c r="E17" i="15" s="1"/>
  <c r="A17" i="14"/>
  <c r="B17" i="14"/>
  <c r="L17" i="14" s="1" a="1"/>
  <c r="L17" i="14" s="1"/>
  <c r="B18" i="15" s="1"/>
  <c r="C17" i="14"/>
  <c r="M17" i="14" s="1" a="1"/>
  <c r="M17" i="14" s="1"/>
  <c r="C18" i="15" s="1"/>
  <c r="D17" i="14"/>
  <c r="N17" i="14" s="1" a="1"/>
  <c r="N17" i="14" s="1"/>
  <c r="D18" i="15" s="1"/>
  <c r="E17" i="14"/>
  <c r="O17" i="14" s="1" a="1"/>
  <c r="O17" i="14" s="1"/>
  <c r="A18" i="14"/>
  <c r="G18" i="14" s="1"/>
  <c r="H18" i="14" s="1"/>
  <c r="B18" i="14"/>
  <c r="L18" i="14" s="1" a="1"/>
  <c r="L18" i="14" s="1"/>
  <c r="B19" i="15" s="1"/>
  <c r="C18" i="14"/>
  <c r="M18" i="14" s="1" a="1"/>
  <c r="M18" i="14" s="1"/>
  <c r="C19" i="15" s="1"/>
  <c r="D18" i="14"/>
  <c r="N18" i="14" s="1" a="1"/>
  <c r="N18" i="14" s="1"/>
  <c r="D19" i="15" s="1"/>
  <c r="E18" i="14"/>
  <c r="O18" i="14" s="1" a="1"/>
  <c r="O18" i="14" s="1"/>
  <c r="A19" i="14"/>
  <c r="B19" i="14"/>
  <c r="L19" i="14" s="1" a="1"/>
  <c r="L19" i="14" s="1"/>
  <c r="B20" i="15" s="1"/>
  <c r="C19" i="14"/>
  <c r="M19" i="14" s="1" a="1"/>
  <c r="M19" i="14" s="1"/>
  <c r="C20" i="15" s="1"/>
  <c r="D19" i="14"/>
  <c r="N19" i="14" s="1" a="1"/>
  <c r="N19" i="14" s="1"/>
  <c r="D20" i="15" s="1"/>
  <c r="E19" i="14"/>
  <c r="O19" i="14" s="1" a="1"/>
  <c r="O19" i="14" s="1"/>
  <c r="A20" i="14"/>
  <c r="B20" i="14"/>
  <c r="L20" i="14" s="1" a="1"/>
  <c r="L20" i="14" s="1"/>
  <c r="B21" i="15" s="1"/>
  <c r="C20" i="14"/>
  <c r="M20" i="14" s="1" a="1"/>
  <c r="M20" i="14" s="1"/>
  <c r="C21" i="15" s="1"/>
  <c r="D20" i="14"/>
  <c r="N20" i="14" s="1" a="1"/>
  <c r="N20" i="14" s="1"/>
  <c r="D21" i="15" s="1"/>
  <c r="E20" i="14"/>
  <c r="O20" i="14" s="1" a="1"/>
  <c r="O20" i="14" s="1"/>
  <c r="A21" i="14"/>
  <c r="B21" i="14"/>
  <c r="L21" i="14" s="1" a="1"/>
  <c r="L21" i="14" s="1"/>
  <c r="B22" i="15" s="1"/>
  <c r="C21" i="14"/>
  <c r="D21" i="14"/>
  <c r="N21" i="14" s="1" a="1"/>
  <c r="N21" i="14" s="1"/>
  <c r="D22" i="15" s="1"/>
  <c r="E21" i="14"/>
  <c r="O21" i="14" s="1" a="1"/>
  <c r="O21" i="14" s="1"/>
  <c r="A22" i="14"/>
  <c r="K22" i="14" s="1" a="1"/>
  <c r="K22" i="14" s="1"/>
  <c r="A23" i="15" s="1"/>
  <c r="F23" i="15" s="1"/>
  <c r="B22" i="14"/>
  <c r="L22" i="14" s="1" a="1"/>
  <c r="L22" i="14" s="1"/>
  <c r="B23" i="15" s="1"/>
  <c r="C22" i="14"/>
  <c r="M22" i="14" s="1" a="1"/>
  <c r="M22" i="14" s="1"/>
  <c r="C23" i="15" s="1"/>
  <c r="D22" i="14"/>
  <c r="N22" i="14" s="1" a="1"/>
  <c r="N22" i="14" s="1"/>
  <c r="D23" i="15" s="1"/>
  <c r="E22" i="14"/>
  <c r="O22" i="14" s="1" a="1"/>
  <c r="O22" i="14" s="1"/>
  <c r="A23" i="14"/>
  <c r="B23" i="14"/>
  <c r="L23" i="14" s="1" a="1"/>
  <c r="L23" i="14" s="1"/>
  <c r="B24" i="15" s="1"/>
  <c r="C23" i="14"/>
  <c r="M23" i="14" s="1" a="1"/>
  <c r="M23" i="14" s="1"/>
  <c r="C24" i="15" s="1"/>
  <c r="D23" i="14"/>
  <c r="N23" i="14" s="1" a="1"/>
  <c r="N23" i="14" s="1"/>
  <c r="D24" i="15" s="1"/>
  <c r="E23" i="14"/>
  <c r="E24" i="15" s="1"/>
  <c r="A24" i="14"/>
  <c r="B24" i="14"/>
  <c r="L24" i="14" s="1" a="1"/>
  <c r="L24" i="14" s="1"/>
  <c r="B25" i="15" s="1"/>
  <c r="C24" i="14"/>
  <c r="M24" i="14" s="1" a="1"/>
  <c r="M24" i="14" s="1"/>
  <c r="C25" i="15" s="1"/>
  <c r="D24" i="14"/>
  <c r="N24" i="14" s="1" a="1"/>
  <c r="N24" i="14" s="1"/>
  <c r="D25" i="15" s="1"/>
  <c r="E24" i="14"/>
  <c r="E25" i="15" s="1"/>
  <c r="A25" i="14"/>
  <c r="B25" i="14"/>
  <c r="L25" i="14" s="1" a="1"/>
  <c r="L25" i="14" s="1"/>
  <c r="B26" i="15" s="1"/>
  <c r="C25" i="14"/>
  <c r="M25" i="14" s="1" a="1"/>
  <c r="M25" i="14" s="1"/>
  <c r="C26" i="15" s="1"/>
  <c r="D25" i="14"/>
  <c r="N25" i="14" s="1" a="1"/>
  <c r="N25" i="14" s="1"/>
  <c r="D26" i="15" s="1"/>
  <c r="E25" i="14"/>
  <c r="O25" i="14" s="1" a="1"/>
  <c r="O25" i="14" s="1"/>
  <c r="A26" i="14"/>
  <c r="G26" i="14" s="1"/>
  <c r="H26" i="14" s="1"/>
  <c r="B26" i="14"/>
  <c r="C26" i="14"/>
  <c r="M26" i="14" s="1" a="1"/>
  <c r="M26" i="14" s="1"/>
  <c r="C27" i="15" s="1"/>
  <c r="D26" i="14"/>
  <c r="N26" i="14" s="1" a="1"/>
  <c r="N26" i="14" s="1"/>
  <c r="D27" i="15" s="1"/>
  <c r="E26" i="14"/>
  <c r="O26" i="14" s="1" a="1"/>
  <c r="O26" i="14" s="1"/>
  <c r="A27" i="14"/>
  <c r="G27" i="14" s="1"/>
  <c r="H27" i="14" s="1"/>
  <c r="B27" i="14"/>
  <c r="L27" i="14" s="1" a="1"/>
  <c r="L27" i="14" s="1"/>
  <c r="B28" i="15" s="1"/>
  <c r="C27" i="14"/>
  <c r="M27" i="14" s="1" a="1"/>
  <c r="M27" i="14" s="1"/>
  <c r="C28" i="15" s="1"/>
  <c r="D27" i="14"/>
  <c r="N27" i="14" s="1" a="1"/>
  <c r="N27" i="14" s="1"/>
  <c r="D28" i="15" s="1"/>
  <c r="E27" i="14"/>
  <c r="O27" i="14" s="1" a="1"/>
  <c r="O27" i="14" s="1"/>
  <c r="A28" i="14"/>
  <c r="B28" i="14"/>
  <c r="L28" i="14" s="1" a="1"/>
  <c r="L28" i="14" s="1"/>
  <c r="B29" i="15" s="1"/>
  <c r="C28" i="14"/>
  <c r="M28" i="14" s="1" a="1"/>
  <c r="M28" i="14" s="1"/>
  <c r="C29" i="15" s="1"/>
  <c r="D28" i="14"/>
  <c r="E28" i="14"/>
  <c r="O28" i="14" s="1" a="1"/>
  <c r="O28" i="14" s="1"/>
  <c r="A29" i="14"/>
  <c r="B29" i="14"/>
  <c r="L29" i="14" s="1" a="1"/>
  <c r="L29" i="14" s="1"/>
  <c r="B30" i="15" s="1"/>
  <c r="C29" i="14"/>
  <c r="M29" i="14" s="1" a="1"/>
  <c r="M29" i="14" s="1"/>
  <c r="C30" i="15" s="1"/>
  <c r="D29" i="14"/>
  <c r="N29" i="14" s="1" a="1"/>
  <c r="N29" i="14" s="1"/>
  <c r="D30" i="15" s="1"/>
  <c r="E29" i="14"/>
  <c r="O29" i="14" s="1" a="1"/>
  <c r="O29" i="14" s="1"/>
  <c r="A30" i="14"/>
  <c r="B30" i="14"/>
  <c r="L30" i="14" s="1" a="1"/>
  <c r="L30" i="14" s="1"/>
  <c r="B31" i="15" s="1"/>
  <c r="C30" i="14"/>
  <c r="M30" i="14" s="1" a="1"/>
  <c r="M30" i="14" s="1"/>
  <c r="C31" i="15" s="1"/>
  <c r="D30" i="14"/>
  <c r="N30" i="14" s="1" a="1"/>
  <c r="N30" i="14" s="1"/>
  <c r="D31" i="15" s="1"/>
  <c r="E30" i="14"/>
  <c r="O30" i="14" s="1" a="1"/>
  <c r="O30" i="14" s="1"/>
  <c r="A31" i="14"/>
  <c r="B31" i="14"/>
  <c r="L31" i="14" s="1" a="1"/>
  <c r="L31" i="14" s="1"/>
  <c r="B32" i="15" s="1"/>
  <c r="C31" i="14"/>
  <c r="M31" i="14" s="1" a="1"/>
  <c r="M31" i="14" s="1"/>
  <c r="C32" i="15" s="1"/>
  <c r="D31" i="14"/>
  <c r="N31" i="14" s="1" a="1"/>
  <c r="N31" i="14" s="1"/>
  <c r="D32" i="15" s="1"/>
  <c r="E31" i="14"/>
  <c r="O31" i="14" s="1" a="1"/>
  <c r="O31" i="14" s="1"/>
  <c r="A32" i="14"/>
  <c r="B32" i="14"/>
  <c r="L32" i="14" s="1" a="1"/>
  <c r="L32" i="14" s="1"/>
  <c r="B33" i="15" s="1"/>
  <c r="C32" i="14"/>
  <c r="M32" i="14" s="1" a="1"/>
  <c r="M32" i="14" s="1"/>
  <c r="C33" i="15" s="1"/>
  <c r="D32" i="14"/>
  <c r="N32" i="14" s="1" a="1"/>
  <c r="N32" i="14" s="1"/>
  <c r="D33" i="15" s="1"/>
  <c r="E32" i="14"/>
  <c r="O32" i="14" s="1" a="1"/>
  <c r="O32" i="14" s="1"/>
  <c r="A33" i="14"/>
  <c r="G33" i="14" s="1"/>
  <c r="H33" i="14" s="1"/>
  <c r="B33" i="14"/>
  <c r="L33" i="14" s="1" a="1"/>
  <c r="L33" i="14" s="1"/>
  <c r="B34" i="15" s="1"/>
  <c r="C33" i="14"/>
  <c r="D33" i="14"/>
  <c r="N33" i="14" s="1" a="1"/>
  <c r="N33" i="14" s="1"/>
  <c r="D34" i="15" s="1"/>
  <c r="E33" i="14"/>
  <c r="E32" i="7" s="1"/>
  <c r="A34" i="14"/>
  <c r="G34" i="14" s="1"/>
  <c r="H34" i="14" s="1"/>
  <c r="B34" i="14"/>
  <c r="L34" i="14" s="1" a="1"/>
  <c r="L34" i="14" s="1"/>
  <c r="B35" i="15" s="1"/>
  <c r="C34" i="14"/>
  <c r="M34" i="14" s="1" a="1"/>
  <c r="M34" i="14" s="1"/>
  <c r="C35" i="15" s="1"/>
  <c r="D34" i="14"/>
  <c r="N34" i="14" s="1" a="1"/>
  <c r="N34" i="14" s="1"/>
  <c r="D35" i="15" s="1"/>
  <c r="E34" i="14"/>
  <c r="O34" i="14" s="1" a="1"/>
  <c r="O34" i="14" s="1"/>
  <c r="A35" i="14"/>
  <c r="B35" i="14"/>
  <c r="L35" i="14" s="1" a="1"/>
  <c r="L35" i="14" s="1"/>
  <c r="B36" i="15" s="1"/>
  <c r="C35" i="14"/>
  <c r="M35" i="14" s="1" a="1"/>
  <c r="M35" i="14" s="1"/>
  <c r="C36" i="15" s="1"/>
  <c r="D35" i="14"/>
  <c r="N35" i="14" s="1" a="1"/>
  <c r="N35" i="14" s="1"/>
  <c r="D36" i="15" s="1"/>
  <c r="E35" i="14"/>
  <c r="E36" i="15" s="1"/>
  <c r="A36" i="14"/>
  <c r="B36" i="14"/>
  <c r="L36" i="14" s="1" a="1"/>
  <c r="L36" i="14" s="1"/>
  <c r="B37" i="15" s="1"/>
  <c r="C36" i="14"/>
  <c r="M36" i="14" s="1" a="1"/>
  <c r="M36" i="14" s="1"/>
  <c r="C37" i="15" s="1"/>
  <c r="D36" i="14"/>
  <c r="N36" i="14" s="1" a="1"/>
  <c r="N36" i="14" s="1"/>
  <c r="D37" i="15" s="1"/>
  <c r="E36" i="14"/>
  <c r="E37" i="15" s="1"/>
  <c r="A37" i="14"/>
  <c r="G37" i="14" s="1"/>
  <c r="H37" i="14" s="1"/>
  <c r="B37" i="14"/>
  <c r="L37" i="14" s="1" a="1"/>
  <c r="L37" i="14" s="1"/>
  <c r="B38" i="15" s="1"/>
  <c r="C37" i="14"/>
  <c r="M37" i="14" s="1" a="1"/>
  <c r="M37" i="14" s="1"/>
  <c r="C38" i="15" s="1"/>
  <c r="D37" i="14"/>
  <c r="N37" i="14" s="1" a="1"/>
  <c r="N37" i="14" s="1"/>
  <c r="D38" i="15" s="1"/>
  <c r="E37" i="14"/>
  <c r="O37" i="14" s="1" a="1"/>
  <c r="O37" i="14" s="1"/>
  <c r="A38" i="14"/>
  <c r="G38" i="14" s="1"/>
  <c r="H38" i="14" s="1"/>
  <c r="B38" i="14"/>
  <c r="C38" i="14"/>
  <c r="M38" i="14" s="1" a="1"/>
  <c r="M38" i="14" s="1"/>
  <c r="C39" i="15" s="1"/>
  <c r="D38" i="14"/>
  <c r="E38" i="14"/>
  <c r="O38" i="14" s="1" a="1"/>
  <c r="O38" i="14" s="1"/>
  <c r="A39" i="14"/>
  <c r="G39" i="14" s="1"/>
  <c r="H39" i="14" s="1"/>
  <c r="B39" i="14"/>
  <c r="L39" i="14" s="1" a="1"/>
  <c r="L39" i="14" s="1"/>
  <c r="B40" i="15" s="1"/>
  <c r="C39" i="14"/>
  <c r="M39" i="14" s="1" a="1"/>
  <c r="M39" i="14" s="1"/>
  <c r="C40" i="15" s="1"/>
  <c r="D39" i="14"/>
  <c r="N39" i="14" s="1" a="1"/>
  <c r="N39" i="14" s="1"/>
  <c r="D40" i="15" s="1"/>
  <c r="E39" i="14"/>
  <c r="O39" i="14" s="1" a="1"/>
  <c r="O39" i="14" s="1"/>
  <c r="A40" i="14"/>
  <c r="B40" i="14"/>
  <c r="L40" i="14" s="1" a="1"/>
  <c r="L40" i="14" s="1"/>
  <c r="B41" i="15" s="1"/>
  <c r="C40" i="14"/>
  <c r="M40" i="14" s="1" a="1"/>
  <c r="M40" i="14" s="1"/>
  <c r="C41" i="15" s="1"/>
  <c r="D40" i="14"/>
  <c r="N40" i="14" s="1" a="1"/>
  <c r="N40" i="14" s="1"/>
  <c r="D41" i="15" s="1"/>
  <c r="E40" i="14"/>
  <c r="E41" i="15" s="1"/>
  <c r="A41" i="14"/>
  <c r="K41" i="14" s="1" a="1"/>
  <c r="K41" i="14" s="1"/>
  <c r="A42" i="15" s="1"/>
  <c r="F42" i="15" s="1"/>
  <c r="B41" i="14"/>
  <c r="L41" i="14" s="1" a="1"/>
  <c r="L41" i="14" s="1"/>
  <c r="B42" i="15" s="1"/>
  <c r="C41" i="14"/>
  <c r="M41" i="14" s="1" a="1"/>
  <c r="M41" i="14" s="1"/>
  <c r="C42" i="15" s="1"/>
  <c r="D41" i="14"/>
  <c r="N41" i="14" s="1" a="1"/>
  <c r="N41" i="14" s="1"/>
  <c r="D42" i="15" s="1"/>
  <c r="E41" i="14"/>
  <c r="O41" i="14" s="1" a="1"/>
  <c r="O41" i="14" s="1"/>
  <c r="A42" i="14"/>
  <c r="K42" i="14" s="1" a="1"/>
  <c r="K42" i="14" s="1"/>
  <c r="A43" i="15" s="1"/>
  <c r="F43" i="15" s="1"/>
  <c r="B42" i="14"/>
  <c r="L42" i="14" s="1" a="1"/>
  <c r="L42" i="14" s="1"/>
  <c r="B43" i="15" s="1"/>
  <c r="C42" i="14"/>
  <c r="M42" i="14" s="1" a="1"/>
  <c r="M42" i="14" s="1"/>
  <c r="C43" i="15" s="1"/>
  <c r="D42" i="14"/>
  <c r="N42" i="14" s="1" a="1"/>
  <c r="N42" i="14" s="1"/>
  <c r="D43" i="15" s="1"/>
  <c r="E42" i="14"/>
  <c r="O42" i="14" s="1" a="1"/>
  <c r="O42" i="14" s="1"/>
  <c r="A43" i="14"/>
  <c r="B43" i="14"/>
  <c r="L43" i="14" s="1" a="1"/>
  <c r="L43" i="14" s="1"/>
  <c r="B44" i="15" s="1"/>
  <c r="C43" i="14"/>
  <c r="M43" i="14" s="1" a="1"/>
  <c r="M43" i="14" s="1"/>
  <c r="C44" i="15" s="1"/>
  <c r="D43" i="14"/>
  <c r="N43" i="14" s="1" a="1"/>
  <c r="N43" i="14" s="1"/>
  <c r="D44" i="15" s="1"/>
  <c r="E43" i="14"/>
  <c r="O43" i="14" s="1" a="1"/>
  <c r="O43" i="14" s="1"/>
  <c r="A44" i="14"/>
  <c r="B44" i="14"/>
  <c r="L44" i="14" s="1" a="1"/>
  <c r="L44" i="14" s="1"/>
  <c r="B45" i="15" s="1"/>
  <c r="C44" i="14"/>
  <c r="M44" i="14" s="1" a="1"/>
  <c r="M44" i="14" s="1"/>
  <c r="C45" i="15" s="1"/>
  <c r="D44" i="14"/>
  <c r="N44" i="14" s="1" a="1"/>
  <c r="N44" i="14" s="1"/>
  <c r="D45" i="15" s="1"/>
  <c r="E44" i="14"/>
  <c r="O44" i="14" s="1" a="1"/>
  <c r="O44" i="14" s="1"/>
  <c r="A45" i="14"/>
  <c r="G45" i="14" s="1"/>
  <c r="H45" i="14" s="1"/>
  <c r="B45" i="14"/>
  <c r="L45" i="14" s="1" a="1"/>
  <c r="L45" i="14" s="1"/>
  <c r="B46" i="15" s="1"/>
  <c r="C45" i="14"/>
  <c r="D45" i="14"/>
  <c r="N45" i="14" s="1" a="1"/>
  <c r="N45" i="14" s="1"/>
  <c r="D46" i="15" s="1"/>
  <c r="E45" i="14"/>
  <c r="E44" i="7" s="1"/>
  <c r="A46" i="14"/>
  <c r="K46" i="14" s="1" a="1"/>
  <c r="K46" i="14" s="1"/>
  <c r="A47" i="15" s="1"/>
  <c r="F47" i="15" s="1"/>
  <c r="B46" i="14"/>
  <c r="L46" i="14" s="1" a="1"/>
  <c r="L46" i="14" s="1"/>
  <c r="B47" i="15" s="1"/>
  <c r="C46" i="14"/>
  <c r="M46" i="14" s="1" a="1"/>
  <c r="M46" i="14" s="1"/>
  <c r="C47" i="15" s="1"/>
  <c r="D46" i="14"/>
  <c r="N46" i="14" s="1" a="1"/>
  <c r="N46" i="14" s="1"/>
  <c r="D47" i="15" s="1"/>
  <c r="E46" i="14"/>
  <c r="O46" i="14" s="1" a="1"/>
  <c r="O46" i="14" s="1"/>
  <c r="A47" i="14"/>
  <c r="B47" i="14"/>
  <c r="L47" i="14" s="1" a="1"/>
  <c r="L47" i="14" s="1"/>
  <c r="B48" i="15" s="1"/>
  <c r="C47" i="14"/>
  <c r="M47" i="14" s="1" a="1"/>
  <c r="M47" i="14" s="1"/>
  <c r="C48" i="15" s="1"/>
  <c r="D47" i="14"/>
  <c r="N47" i="14" s="1" a="1"/>
  <c r="N47" i="14" s="1"/>
  <c r="D48" i="15" s="1"/>
  <c r="E47" i="14"/>
  <c r="E48" i="15" s="1"/>
  <c r="A48" i="14"/>
  <c r="B48" i="14"/>
  <c r="C48" i="14"/>
  <c r="M48" i="14" s="1" a="1"/>
  <c r="M48" i="14" s="1"/>
  <c r="C49" i="15" s="1"/>
  <c r="D48" i="14"/>
  <c r="N48" i="14" s="1" a="1"/>
  <c r="N48" i="14" s="1"/>
  <c r="D49" i="15" s="1"/>
  <c r="E48" i="14"/>
  <c r="E49" i="15" s="1"/>
  <c r="A49" i="14"/>
  <c r="G49" i="14" s="1"/>
  <c r="H49" i="14" s="1"/>
  <c r="B49" i="14"/>
  <c r="L49" i="14" s="1" a="1"/>
  <c r="L49" i="14" s="1"/>
  <c r="B50" i="15" s="1"/>
  <c r="C49" i="14"/>
  <c r="M49" i="14" s="1" a="1"/>
  <c r="M49" i="14" s="1"/>
  <c r="C50" i="15" s="1"/>
  <c r="D49" i="14"/>
  <c r="N49" i="14" s="1" a="1"/>
  <c r="N49" i="14" s="1"/>
  <c r="D50" i="15" s="1"/>
  <c r="E49" i="14"/>
  <c r="O49" i="14" s="1" a="1"/>
  <c r="O49" i="14" s="1"/>
  <c r="A50" i="14"/>
  <c r="G50" i="14" s="1"/>
  <c r="H50" i="14" s="1"/>
  <c r="B50" i="14"/>
  <c r="C50" i="14"/>
  <c r="M50" i="14" s="1" a="1"/>
  <c r="M50" i="14" s="1"/>
  <c r="C51" i="15" s="1"/>
  <c r="D50" i="14"/>
  <c r="N50" i="14" s="1" a="1"/>
  <c r="N50" i="14" s="1"/>
  <c r="D51" i="15" s="1"/>
  <c r="E50" i="14"/>
  <c r="O50" i="14" s="1" a="1"/>
  <c r="O50" i="14" s="1"/>
  <c r="A51" i="14"/>
  <c r="K51" i="14" s="1" a="1"/>
  <c r="K51" i="14" s="1"/>
  <c r="A52" i="15" s="1"/>
  <c r="F52" i="15" s="1"/>
  <c r="B51" i="14"/>
  <c r="L51" i="14" s="1" a="1"/>
  <c r="L51" i="14" s="1"/>
  <c r="B52" i="15" s="1"/>
  <c r="C51" i="14"/>
  <c r="M51" i="14" s="1" a="1"/>
  <c r="M51" i="14" s="1"/>
  <c r="C52" i="15" s="1"/>
  <c r="D51" i="14"/>
  <c r="N51" i="14" s="1" a="1"/>
  <c r="N51" i="14" s="1"/>
  <c r="D52" i="15" s="1"/>
  <c r="E51" i="14"/>
  <c r="O51" i="14" s="1" a="1"/>
  <c r="O51" i="14" s="1"/>
  <c r="A52" i="14"/>
  <c r="B52" i="14"/>
  <c r="L52" i="14" s="1" a="1"/>
  <c r="L52" i="14" s="1"/>
  <c r="B53" i="15" s="1"/>
  <c r="C52" i="14"/>
  <c r="M52" i="14" s="1" a="1"/>
  <c r="M52" i="14" s="1"/>
  <c r="C53" i="15" s="1"/>
  <c r="D52" i="14"/>
  <c r="E52" i="14"/>
  <c r="E53" i="15" s="1"/>
  <c r="A53" i="14"/>
  <c r="B53" i="14"/>
  <c r="L53" i="14" s="1" a="1"/>
  <c r="L53" i="14" s="1"/>
  <c r="B54" i="15" s="1"/>
  <c r="C53" i="14"/>
  <c r="M53" i="14" s="1" a="1"/>
  <c r="M53" i="14" s="1"/>
  <c r="C54" i="15" s="1"/>
  <c r="D53" i="14"/>
  <c r="N53" i="14" s="1" a="1"/>
  <c r="N53" i="14" s="1"/>
  <c r="D54" i="15" s="1"/>
  <c r="E53" i="14"/>
  <c r="O53" i="14" s="1" a="1"/>
  <c r="O53" i="14" s="1"/>
  <c r="A54" i="14"/>
  <c r="G54" i="14" s="1"/>
  <c r="H54" i="14" s="1"/>
  <c r="B54" i="14"/>
  <c r="L54" i="14" s="1" a="1"/>
  <c r="L54" i="14" s="1"/>
  <c r="B55" i="15" s="1"/>
  <c r="C54" i="14"/>
  <c r="M54" i="14" s="1" a="1"/>
  <c r="M54" i="14" s="1"/>
  <c r="C55" i="15" s="1"/>
  <c r="D54" i="14"/>
  <c r="N54" i="14" s="1" a="1"/>
  <c r="N54" i="14" s="1"/>
  <c r="D55" i="15" s="1"/>
  <c r="E54" i="14"/>
  <c r="O54" i="14" s="1" a="1"/>
  <c r="O54" i="14" s="1"/>
  <c r="A55" i="14"/>
  <c r="B55" i="14"/>
  <c r="L55" i="14" s="1" a="1"/>
  <c r="L55" i="14" s="1"/>
  <c r="B56" i="15" s="1"/>
  <c r="C55" i="14"/>
  <c r="D55" i="14"/>
  <c r="N55" i="14" s="1" a="1"/>
  <c r="N55" i="14" s="1"/>
  <c r="D56" i="15" s="1"/>
  <c r="E55" i="14"/>
  <c r="O55" i="14" s="1" a="1"/>
  <c r="O55" i="14" s="1"/>
  <c r="A56" i="14"/>
  <c r="B56" i="14"/>
  <c r="L56" i="14" s="1" a="1"/>
  <c r="L56" i="14" s="1"/>
  <c r="B57" i="15" s="1"/>
  <c r="C56" i="14"/>
  <c r="M56" i="14" s="1" a="1"/>
  <c r="M56" i="14" s="1"/>
  <c r="C57" i="15" s="1"/>
  <c r="D56" i="14"/>
  <c r="N56" i="14" s="1" a="1"/>
  <c r="N56" i="14" s="1"/>
  <c r="D57" i="15" s="1"/>
  <c r="E56" i="14"/>
  <c r="O56" i="14" s="1" a="1"/>
  <c r="O56" i="14" s="1"/>
  <c r="A57" i="14"/>
  <c r="G57" i="14" s="1"/>
  <c r="H57" i="14" s="1"/>
  <c r="B57" i="14"/>
  <c r="L57" i="14" s="1" a="1"/>
  <c r="L57" i="14" s="1"/>
  <c r="B58" i="15" s="1"/>
  <c r="C57" i="14"/>
  <c r="D57" i="14"/>
  <c r="N57" i="14" s="1" a="1"/>
  <c r="N57" i="14" s="1"/>
  <c r="D58" i="15" s="1"/>
  <c r="E57" i="14"/>
  <c r="E56" i="7" s="1"/>
  <c r="A58" i="14"/>
  <c r="G58" i="14" s="1"/>
  <c r="H58" i="14" s="1"/>
  <c r="B58" i="14"/>
  <c r="L58" i="14" s="1" a="1"/>
  <c r="L58" i="14" s="1"/>
  <c r="B59" i="15" s="1"/>
  <c r="C58" i="14"/>
  <c r="M58" i="14" s="1" a="1"/>
  <c r="M58" i="14" s="1"/>
  <c r="C59" i="15" s="1"/>
  <c r="D58" i="14"/>
  <c r="N58" i="14" s="1" a="1"/>
  <c r="N58" i="14" s="1"/>
  <c r="D59" i="15" s="1"/>
  <c r="E58" i="14"/>
  <c r="O58" i="14" s="1" a="1"/>
  <c r="O58" i="14" s="1"/>
  <c r="A59" i="14"/>
  <c r="B59" i="14"/>
  <c r="L59" i="14" s="1" a="1"/>
  <c r="L59" i="14" s="1"/>
  <c r="B60" i="15" s="1"/>
  <c r="C59" i="14"/>
  <c r="M59" i="14" s="1" a="1"/>
  <c r="M59" i="14" s="1"/>
  <c r="C60" i="15" s="1"/>
  <c r="D59" i="14"/>
  <c r="N59" i="14" s="1" a="1"/>
  <c r="N59" i="14" s="1"/>
  <c r="D60" i="15" s="1"/>
  <c r="E59" i="14"/>
  <c r="E60" i="15" s="1"/>
  <c r="A60" i="14"/>
  <c r="B60" i="14"/>
  <c r="C60" i="14"/>
  <c r="M60" i="14" s="1" a="1"/>
  <c r="M60" i="14" s="1"/>
  <c r="C61" i="15" s="1"/>
  <c r="D60" i="14"/>
  <c r="N60" i="14" s="1" a="1"/>
  <c r="N60" i="14" s="1"/>
  <c r="D61" i="15" s="1"/>
  <c r="E60" i="14"/>
  <c r="E61" i="15" s="1"/>
  <c r="A61" i="14"/>
  <c r="G69" i="14" s="1"/>
  <c r="H69" i="14" s="1"/>
  <c r="B61" i="14"/>
  <c r="L61" i="14" s="1" a="1"/>
  <c r="L61" i="14" s="1"/>
  <c r="B62" i="15" s="1"/>
  <c r="C61" i="14"/>
  <c r="M61" i="14" s="1" a="1"/>
  <c r="M61" i="14" s="1"/>
  <c r="C62" i="15" s="1"/>
  <c r="D61" i="14"/>
  <c r="N61" i="14" s="1" a="1"/>
  <c r="N61" i="14" s="1"/>
  <c r="D62" i="15" s="1"/>
  <c r="E61" i="14"/>
  <c r="O61" i="14" s="1" a="1"/>
  <c r="O61" i="14" s="1"/>
  <c r="A62" i="14"/>
  <c r="G70" i="14" s="1"/>
  <c r="H70" i="14" s="1"/>
  <c r="B62" i="14"/>
  <c r="C62" i="14"/>
  <c r="M62" i="14" s="1" a="1"/>
  <c r="M62" i="14" s="1"/>
  <c r="C63" i="15" s="1"/>
  <c r="D62" i="14"/>
  <c r="E62" i="14"/>
  <c r="O62" i="14" s="1" a="1"/>
  <c r="O62" i="14" s="1"/>
  <c r="A63" i="14"/>
  <c r="K63" i="14" s="1" a="1"/>
  <c r="K63" i="14" s="1"/>
  <c r="A64" i="15" s="1"/>
  <c r="F64" i="15" s="1"/>
  <c r="B63" i="14"/>
  <c r="L63" i="14" s="1" a="1"/>
  <c r="L63" i="14" s="1"/>
  <c r="B64" i="15" s="1"/>
  <c r="C63" i="14"/>
  <c r="M63" i="14" s="1" a="1"/>
  <c r="M63" i="14" s="1"/>
  <c r="C64" i="15" s="1"/>
  <c r="D63" i="14"/>
  <c r="N63" i="14" s="1" a="1"/>
  <c r="N63" i="14" s="1"/>
  <c r="D64" i="15" s="1"/>
  <c r="E63" i="14"/>
  <c r="O63" i="14" s="1" a="1"/>
  <c r="O63" i="14" s="1"/>
  <c r="A64" i="14"/>
  <c r="B64" i="14"/>
  <c r="L64" i="14" s="1" a="1"/>
  <c r="L64" i="14" s="1"/>
  <c r="B65" i="15" s="1"/>
  <c r="C64" i="14"/>
  <c r="M64" i="14" s="1" a="1"/>
  <c r="M64" i="14" s="1"/>
  <c r="C65" i="15" s="1"/>
  <c r="D64" i="14"/>
  <c r="E64" i="14"/>
  <c r="O64" i="14" s="1" a="1"/>
  <c r="O64" i="14" s="1"/>
  <c r="A65" i="14"/>
  <c r="K65" i="14" s="1" a="1"/>
  <c r="K65" i="14" s="1"/>
  <c r="A66" i="15" s="1"/>
  <c r="F66" i="15" s="1"/>
  <c r="B65" i="14"/>
  <c r="L65" i="14" s="1" a="1"/>
  <c r="L65" i="14" s="1"/>
  <c r="B66" i="15" s="1"/>
  <c r="C65" i="14"/>
  <c r="M65" i="14" s="1" a="1"/>
  <c r="M65" i="14" s="1"/>
  <c r="C66" i="15" s="1"/>
  <c r="D65" i="14"/>
  <c r="N65" i="14" s="1" a="1"/>
  <c r="N65" i="14" s="1"/>
  <c r="D66" i="15" s="1"/>
  <c r="E65" i="14"/>
  <c r="O65" i="14" s="1" a="1"/>
  <c r="O65" i="14" s="1"/>
  <c r="A66" i="14"/>
  <c r="K66" i="14" s="1" a="1"/>
  <c r="K66" i="14" s="1"/>
  <c r="A67" i="15" s="1"/>
  <c r="F67" i="15" s="1"/>
  <c r="B66" i="14"/>
  <c r="L66" i="14" s="1" a="1"/>
  <c r="L66" i="14" s="1"/>
  <c r="B67" i="15" s="1"/>
  <c r="C66" i="14"/>
  <c r="M66" i="14" s="1" a="1"/>
  <c r="M66" i="14" s="1"/>
  <c r="C67" i="15" s="1"/>
  <c r="D66" i="14"/>
  <c r="N66" i="14" s="1" a="1"/>
  <c r="N66" i="14" s="1"/>
  <c r="D67" i="15" s="1"/>
  <c r="E66" i="14"/>
  <c r="O66" i="14" s="1" a="1"/>
  <c r="O66" i="14" s="1"/>
  <c r="A67" i="14"/>
  <c r="B67" i="14"/>
  <c r="L67" i="14" s="1" a="1"/>
  <c r="L67" i="14" s="1"/>
  <c r="B68" i="15" s="1"/>
  <c r="C67" i="14"/>
  <c r="D67" i="14"/>
  <c r="N67" i="14" s="1" a="1"/>
  <c r="N67" i="14" s="1"/>
  <c r="D68" i="15" s="1"/>
  <c r="E67" i="14"/>
  <c r="O67" i="14" s="1" a="1"/>
  <c r="O67" i="14" s="1"/>
  <c r="A68" i="14"/>
  <c r="B68" i="14"/>
  <c r="L68" i="14" s="1" a="1"/>
  <c r="L68" i="14" s="1"/>
  <c r="B69" i="15" s="1"/>
  <c r="C68" i="14"/>
  <c r="M68" i="14" s="1" a="1"/>
  <c r="M68" i="14" s="1"/>
  <c r="C69" i="15" s="1"/>
  <c r="D68" i="14"/>
  <c r="N68" i="14" s="1" a="1"/>
  <c r="N68" i="14" s="1"/>
  <c r="D69" i="15" s="1"/>
  <c r="E68" i="14"/>
  <c r="O68" i="14" s="1" a="1"/>
  <c r="O68" i="14" s="1"/>
  <c r="A69" i="14"/>
  <c r="K69" i="14" s="1" a="1"/>
  <c r="K69" i="14" s="1"/>
  <c r="A70" i="15" s="1"/>
  <c r="F70" i="15" s="1"/>
  <c r="B69" i="14"/>
  <c r="L69" i="14" s="1" a="1"/>
  <c r="L69" i="14" s="1"/>
  <c r="B70" i="15" s="1"/>
  <c r="C69" i="14"/>
  <c r="D69" i="14"/>
  <c r="N69" i="14" s="1" a="1"/>
  <c r="N69" i="14" s="1"/>
  <c r="D70" i="15" s="1"/>
  <c r="E69" i="14"/>
  <c r="E68" i="7" s="1"/>
  <c r="A70" i="14"/>
  <c r="K70" i="14" s="1" a="1"/>
  <c r="K70" i="14" s="1"/>
  <c r="A71" i="15" s="1"/>
  <c r="F71" i="15" s="1"/>
  <c r="B70" i="14"/>
  <c r="L70" i="14" s="1" a="1"/>
  <c r="L70" i="14" s="1"/>
  <c r="B71" i="15" s="1"/>
  <c r="C70" i="14"/>
  <c r="C69" i="7" s="1"/>
  <c r="D70" i="14"/>
  <c r="N70" i="14" s="1" a="1"/>
  <c r="N70" i="14" s="1"/>
  <c r="D71" i="15" s="1"/>
  <c r="E70" i="14"/>
  <c r="O70" i="14" s="1" a="1"/>
  <c r="O70" i="14" s="1"/>
  <c r="A71" i="14"/>
  <c r="B71" i="14"/>
  <c r="L71" i="14" s="1" a="1"/>
  <c r="L71" i="14" s="1"/>
  <c r="B72" i="15" s="1"/>
  <c r="C71" i="14"/>
  <c r="M71" i="14" s="1" a="1"/>
  <c r="M71" i="14" s="1"/>
  <c r="C72" i="15" s="1"/>
  <c r="D71" i="14"/>
  <c r="N71" i="14" s="1" a="1"/>
  <c r="N71" i="14" s="1"/>
  <c r="D72" i="15" s="1"/>
  <c r="E71" i="14"/>
  <c r="E72" i="15" s="1"/>
  <c r="A72" i="14"/>
  <c r="B72" i="14"/>
  <c r="C72" i="14"/>
  <c r="D72" i="14"/>
  <c r="E72" i="14"/>
  <c r="A73" i="14"/>
  <c r="B73" i="14"/>
  <c r="C73" i="14"/>
  <c r="D73" i="14"/>
  <c r="E73" i="14"/>
  <c r="A74" i="14"/>
  <c r="B74" i="14"/>
  <c r="C74" i="14"/>
  <c r="D74" i="14"/>
  <c r="E74" i="14"/>
  <c r="A75" i="14"/>
  <c r="B75" i="14"/>
  <c r="C75" i="14"/>
  <c r="D75" i="14"/>
  <c r="E75" i="14"/>
  <c r="A76" i="14"/>
  <c r="B76" i="14"/>
  <c r="C76" i="14"/>
  <c r="D76" i="14"/>
  <c r="E76" i="14"/>
  <c r="A77" i="14"/>
  <c r="B77" i="14"/>
  <c r="C77" i="14"/>
  <c r="D77" i="14"/>
  <c r="E77" i="14"/>
  <c r="E8" i="14"/>
  <c r="E9" i="15" s="1"/>
  <c r="D8" i="14"/>
  <c r="C8" i="14"/>
  <c r="B8" i="14"/>
  <c r="A8" i="14"/>
  <c r="F10" i="14"/>
  <c r="G10" i="14"/>
  <c r="H10" i="14" s="1"/>
  <c r="K10" i="14" a="1"/>
  <c r="K10" i="14" s="1"/>
  <c r="F11" i="14"/>
  <c r="F12" i="14"/>
  <c r="G12" i="14"/>
  <c r="H12" i="14" s="1"/>
  <c r="K12" i="14" a="1"/>
  <c r="K12" i="14" s="1"/>
  <c r="A13" i="15" s="1"/>
  <c r="F13" i="15" s="1"/>
  <c r="F13" i="14"/>
  <c r="L14" i="14" a="1"/>
  <c r="L14" i="14" s="1"/>
  <c r="B15" i="15" s="1"/>
  <c r="F14" i="14"/>
  <c r="F15" i="14"/>
  <c r="F16" i="14"/>
  <c r="G16" i="14"/>
  <c r="H16" i="14" s="1"/>
  <c r="K16" i="14" a="1"/>
  <c r="K16" i="14" s="1"/>
  <c r="A17" i="15" s="1"/>
  <c r="F17" i="15" s="1"/>
  <c r="N16" i="14" a="1"/>
  <c r="N16" i="14" s="1"/>
  <c r="D17" i="15" s="1"/>
  <c r="F17" i="14"/>
  <c r="F18" i="14"/>
  <c r="F19" i="14"/>
  <c r="G19" i="14"/>
  <c r="H19" i="14" s="1"/>
  <c r="K19" i="14" a="1"/>
  <c r="K19" i="14" s="1"/>
  <c r="A20" i="15" s="1"/>
  <c r="F20" i="15" s="1"/>
  <c r="F20" i="14"/>
  <c r="G20" i="14"/>
  <c r="H20" i="14" s="1"/>
  <c r="K20" i="14" a="1"/>
  <c r="K20" i="14" s="1"/>
  <c r="A21" i="15" s="1"/>
  <c r="F21" i="15" s="1"/>
  <c r="M21" i="14" a="1"/>
  <c r="M21" i="14" s="1"/>
  <c r="C22" i="15" s="1"/>
  <c r="F21" i="14"/>
  <c r="F22" i="14"/>
  <c r="F23" i="14"/>
  <c r="G23" i="14"/>
  <c r="H23" i="14" s="1"/>
  <c r="K23" i="14" a="1"/>
  <c r="K23" i="14" s="1"/>
  <c r="A24" i="15" s="1"/>
  <c r="F24" i="15" s="1"/>
  <c r="F24" i="14"/>
  <c r="G24" i="14"/>
  <c r="H24" i="14" s="1"/>
  <c r="K24" i="14" a="1"/>
  <c r="K24" i="14" s="1"/>
  <c r="A25" i="15" s="1"/>
  <c r="F25" i="15" s="1"/>
  <c r="F25" i="14"/>
  <c r="L26" i="14" a="1"/>
  <c r="L26" i="14" s="1"/>
  <c r="B27" i="15" s="1"/>
  <c r="F26" i="14"/>
  <c r="F27" i="14"/>
  <c r="N28" i="14" a="1"/>
  <c r="N28" i="14" s="1"/>
  <c r="D29" i="15" s="1"/>
  <c r="F28" i="14"/>
  <c r="G28" i="14"/>
  <c r="H28" i="14" s="1"/>
  <c r="K28" i="14" a="1"/>
  <c r="K28" i="14" s="1"/>
  <c r="A29" i="15" s="1"/>
  <c r="F29" i="15" s="1"/>
  <c r="F29" i="14"/>
  <c r="F30" i="14"/>
  <c r="F31" i="14"/>
  <c r="G31" i="14"/>
  <c r="H31" i="14" s="1"/>
  <c r="K31" i="14" a="1"/>
  <c r="K31" i="14" s="1"/>
  <c r="A32" i="15" s="1"/>
  <c r="F32" i="15" s="1"/>
  <c r="F32" i="14"/>
  <c r="G32" i="14"/>
  <c r="H32" i="14" s="1"/>
  <c r="K32" i="14" a="1"/>
  <c r="K32" i="14" s="1"/>
  <c r="A33" i="15" s="1"/>
  <c r="F33" i="15" s="1"/>
  <c r="M33" i="14" a="1"/>
  <c r="M33" i="14" s="1"/>
  <c r="C34" i="15" s="1"/>
  <c r="O33" i="14" a="1"/>
  <c r="O33" i="14" s="1"/>
  <c r="F33" i="14"/>
  <c r="F34" i="14"/>
  <c r="G35" i="14"/>
  <c r="H35" i="14" s="1"/>
  <c r="F35" i="14"/>
  <c r="O35" i="14" a="1"/>
  <c r="O35" i="14" s="1"/>
  <c r="F36" i="14"/>
  <c r="G36" i="14"/>
  <c r="K36" i="14" a="1"/>
  <c r="K36" i="14" s="1"/>
  <c r="A37" i="15" s="1"/>
  <c r="F37" i="15" s="1"/>
  <c r="F37" i="14"/>
  <c r="L38" i="14" a="1"/>
  <c r="L38" i="14" s="1"/>
  <c r="B39" i="15" s="1"/>
  <c r="F38" i="14"/>
  <c r="N38" i="14" a="1"/>
  <c r="N38" i="14" s="1"/>
  <c r="D39" i="15" s="1"/>
  <c r="F39" i="14"/>
  <c r="F40" i="14"/>
  <c r="G41" i="14"/>
  <c r="H41" i="14" s="1"/>
  <c r="F41" i="14"/>
  <c r="F42" i="14"/>
  <c r="G42" i="14"/>
  <c r="H42" i="14" s="1"/>
  <c r="F43" i="14"/>
  <c r="G43" i="14"/>
  <c r="H43" i="14" s="1"/>
  <c r="K43" i="14" a="1"/>
  <c r="K43" i="14" s="1"/>
  <c r="A44" i="15" s="1"/>
  <c r="F44" i="15" s="1"/>
  <c r="F44" i="14"/>
  <c r="F45" i="14"/>
  <c r="M45" i="14" a="1"/>
  <c r="M45" i="14" s="1"/>
  <c r="C46" i="15" s="1"/>
  <c r="O45" i="14" a="1"/>
  <c r="O45" i="14" s="1"/>
  <c r="F46" i="14"/>
  <c r="F47" i="14"/>
  <c r="G47" i="14"/>
  <c r="H47" i="14" s="1"/>
  <c r="K47" i="14" a="1"/>
  <c r="K47" i="14" s="1"/>
  <c r="A48" i="15" s="1"/>
  <c r="F48" i="15" s="1"/>
  <c r="O47" i="14" a="1"/>
  <c r="O47" i="14" s="1"/>
  <c r="F48" i="14"/>
  <c r="L48" i="14" a="1"/>
  <c r="L48" i="14" s="1"/>
  <c r="B49" i="15" s="1"/>
  <c r="F49" i="14"/>
  <c r="L50" i="14" a="1"/>
  <c r="L50" i="14" s="1"/>
  <c r="B51" i="15" s="1"/>
  <c r="F50" i="14"/>
  <c r="F51" i="14"/>
  <c r="F52" i="14"/>
  <c r="N52" i="14" a="1"/>
  <c r="N52" i="14" s="1"/>
  <c r="D53" i="15" s="1"/>
  <c r="G53" i="14"/>
  <c r="H53" i="14" s="1"/>
  <c r="F53" i="14"/>
  <c r="K53" i="14" a="1"/>
  <c r="K53" i="14" s="1"/>
  <c r="A54" i="15" s="1"/>
  <c r="F54" i="15" s="1"/>
  <c r="F54" i="14"/>
  <c r="K55" i="14" a="1"/>
  <c r="K55" i="14" s="1"/>
  <c r="A56" i="15" s="1"/>
  <c r="F56" i="15" s="1"/>
  <c r="M55" i="14" a="1"/>
  <c r="M55" i="14" s="1"/>
  <c r="C56" i="15" s="1"/>
  <c r="F55" i="14"/>
  <c r="G55" i="14"/>
  <c r="H55" i="14" s="1"/>
  <c r="F56" i="14"/>
  <c r="F57" i="14"/>
  <c r="M57" i="14" a="1"/>
  <c r="M57" i="14" s="1"/>
  <c r="C58" i="15" s="1"/>
  <c r="O57" i="14" a="1"/>
  <c r="O57" i="14" s="1"/>
  <c r="F58" i="14"/>
  <c r="K59" i="14" a="1"/>
  <c r="K59" i="14" s="1"/>
  <c r="A60" i="15" s="1"/>
  <c r="F60" i="15" s="1"/>
  <c r="O59" i="14" a="1"/>
  <c r="O59" i="14" s="1"/>
  <c r="F59" i="14"/>
  <c r="G59" i="14"/>
  <c r="H59" i="14" s="1"/>
  <c r="F60" i="14"/>
  <c r="G60" i="14"/>
  <c r="H60" i="14" s="1"/>
  <c r="K60" i="14" a="1"/>
  <c r="K60" i="14" s="1"/>
  <c r="A61" i="15" s="1"/>
  <c r="F61" i="15" s="1"/>
  <c r="L60" i="14" a="1"/>
  <c r="L60" i="14" s="1"/>
  <c r="B61" i="15" s="1"/>
  <c r="F61" i="14"/>
  <c r="G61" i="14"/>
  <c r="H61" i="14" s="1"/>
  <c r="K61" i="14" a="1"/>
  <c r="K61" i="14" s="1"/>
  <c r="A62" i="15" s="1"/>
  <c r="F62" i="15" s="1"/>
  <c r="L62" i="14" a="1"/>
  <c r="L62" i="14" s="1"/>
  <c r="B63" i="15" s="1"/>
  <c r="F62" i="14"/>
  <c r="G62" i="14"/>
  <c r="H62" i="14" s="1"/>
  <c r="N62" i="14" a="1"/>
  <c r="N62" i="14" s="1"/>
  <c r="D63" i="15" s="1"/>
  <c r="F63" i="14"/>
  <c r="G63" i="14"/>
  <c r="H63" i="14" s="1"/>
  <c r="F64" i="14"/>
  <c r="G64" i="14"/>
  <c r="H64" i="14" s="1"/>
  <c r="K64" i="14" a="1"/>
  <c r="K64" i="14" s="1"/>
  <c r="A65" i="15" s="1"/>
  <c r="F65" i="15" s="1"/>
  <c r="N64" i="14" a="1"/>
  <c r="N64" i="14" s="1"/>
  <c r="D65" i="15" s="1"/>
  <c r="F65" i="14"/>
  <c r="G65" i="14"/>
  <c r="H65" i="14" s="1"/>
  <c r="F66" i="14"/>
  <c r="G66" i="14"/>
  <c r="H66" i="14" s="1"/>
  <c r="M67" i="14" a="1"/>
  <c r="M67" i="14" s="1"/>
  <c r="C68" i="15" s="1"/>
  <c r="F67" i="14"/>
  <c r="G67" i="14"/>
  <c r="H67" i="14" s="1"/>
  <c r="K67" i="14" a="1"/>
  <c r="K67" i="14" s="1"/>
  <c r="A68" i="15" s="1"/>
  <c r="F68" i="15" s="1"/>
  <c r="F68" i="14"/>
  <c r="G68" i="14"/>
  <c r="H68" i="14" s="1"/>
  <c r="K68" i="14" a="1"/>
  <c r="K68" i="14" s="1"/>
  <c r="A69" i="15" s="1"/>
  <c r="F69" i="15" s="1"/>
  <c r="M69" i="14" a="1"/>
  <c r="M69" i="14" s="1"/>
  <c r="C70" i="15" s="1"/>
  <c r="O69" i="14" a="1"/>
  <c r="O69" i="14" s="1"/>
  <c r="F69" i="14"/>
  <c r="F70" i="14"/>
  <c r="K71" i="14" a="1"/>
  <c r="K71" i="14" s="1"/>
  <c r="A72" i="15" s="1"/>
  <c r="F72" i="15" s="1"/>
  <c r="F71" i="14"/>
  <c r="H71" i="14"/>
  <c r="F72" i="14"/>
  <c r="H72" i="14"/>
  <c r="F73" i="14"/>
  <c r="F74" i="14"/>
  <c r="F75" i="14"/>
  <c r="O11" i="14" l="1" a="1"/>
  <c r="O11" i="14" s="1"/>
  <c r="O71" i="14" a="1"/>
  <c r="O71" i="14" s="1"/>
  <c r="O23" i="14" a="1"/>
  <c r="O23" i="14" s="1"/>
  <c r="O40" i="14" a="1"/>
  <c r="O40" i="14" s="1"/>
  <c r="O16" i="14" a="1"/>
  <c r="O16" i="14" s="1"/>
  <c r="O24" i="14" a="1"/>
  <c r="O24" i="14" s="1"/>
  <c r="O52" i="14" a="1"/>
  <c r="O52" i="14" s="1"/>
  <c r="O36" i="14" a="1"/>
  <c r="O36" i="14" s="1"/>
  <c r="M70" i="14" a="1"/>
  <c r="M70" i="14" s="1"/>
  <c r="C71" i="15" s="1"/>
  <c r="E64" i="7"/>
  <c r="E52" i="7"/>
  <c r="E40" i="7"/>
  <c r="E28" i="7"/>
  <c r="E16" i="7"/>
  <c r="E70" i="7"/>
  <c r="E71" i="15"/>
  <c r="E59" i="15"/>
  <c r="E47" i="15"/>
  <c r="E35" i="15"/>
  <c r="E23" i="15"/>
  <c r="E63" i="7"/>
  <c r="E51" i="7"/>
  <c r="E39" i="7"/>
  <c r="E27" i="7"/>
  <c r="E15" i="7"/>
  <c r="D70" i="7"/>
  <c r="E70" i="15"/>
  <c r="E58" i="15"/>
  <c r="E46" i="15"/>
  <c r="E34" i="15"/>
  <c r="E22" i="15"/>
  <c r="E62" i="7"/>
  <c r="E50" i="7"/>
  <c r="E38" i="7"/>
  <c r="E26" i="7"/>
  <c r="E14" i="7"/>
  <c r="C70" i="7"/>
  <c r="E69" i="15"/>
  <c r="E57" i="15"/>
  <c r="E45" i="15"/>
  <c r="E33" i="15"/>
  <c r="E21" i="15"/>
  <c r="E61" i="7"/>
  <c r="E49" i="7"/>
  <c r="E37" i="7"/>
  <c r="E25" i="7"/>
  <c r="E13" i="7"/>
  <c r="B70" i="7"/>
  <c r="E68" i="15"/>
  <c r="E56" i="15"/>
  <c r="E44" i="15"/>
  <c r="E32" i="15"/>
  <c r="E20" i="15"/>
  <c r="E60" i="7"/>
  <c r="E48" i="7"/>
  <c r="E36" i="7"/>
  <c r="E24" i="7"/>
  <c r="E12" i="7"/>
  <c r="E69" i="7"/>
  <c r="E67" i="15"/>
  <c r="E55" i="15"/>
  <c r="E43" i="15"/>
  <c r="E31" i="15"/>
  <c r="E19" i="15"/>
  <c r="O60" i="14" a="1"/>
  <c r="O60" i="14" s="1"/>
  <c r="O48" i="14" a="1"/>
  <c r="O48" i="14" s="1"/>
  <c r="E59" i="7"/>
  <c r="E47" i="7"/>
  <c r="E35" i="7"/>
  <c r="E23" i="7"/>
  <c r="E11" i="7"/>
  <c r="D69" i="7"/>
  <c r="E66" i="15"/>
  <c r="E54" i="15"/>
  <c r="E42" i="15"/>
  <c r="E30" i="15"/>
  <c r="E18" i="15"/>
  <c r="E58" i="7"/>
  <c r="E46" i="7"/>
  <c r="E34" i="7"/>
  <c r="E22" i="7"/>
  <c r="E10" i="7"/>
  <c r="E65" i="15"/>
  <c r="E29" i="15"/>
  <c r="E57" i="7"/>
  <c r="E45" i="7"/>
  <c r="E33" i="7"/>
  <c r="E21" i="7"/>
  <c r="B69" i="7"/>
  <c r="E64" i="15"/>
  <c r="E52" i="15"/>
  <c r="E40" i="15"/>
  <c r="E28" i="15"/>
  <c r="E16" i="15"/>
  <c r="E20" i="7"/>
  <c r="E63" i="15"/>
  <c r="E51" i="15"/>
  <c r="E39" i="15"/>
  <c r="E27" i="15"/>
  <c r="E15" i="15"/>
  <c r="O12" i="14" a="1"/>
  <c r="O12" i="14" s="1"/>
  <c r="E67" i="7"/>
  <c r="E55" i="7"/>
  <c r="E43" i="7"/>
  <c r="E31" i="7"/>
  <c r="E19" i="7"/>
  <c r="E62" i="15"/>
  <c r="E50" i="15"/>
  <c r="E38" i="15"/>
  <c r="E26" i="15"/>
  <c r="E14" i="15"/>
  <c r="E66" i="7"/>
  <c r="E54" i="7"/>
  <c r="E42" i="7"/>
  <c r="E30" i="7"/>
  <c r="E18" i="7"/>
  <c r="E11" i="15"/>
  <c r="E65" i="7"/>
  <c r="E53" i="7"/>
  <c r="E41" i="7"/>
  <c r="E29" i="7"/>
  <c r="E17" i="7"/>
  <c r="H36" i="14"/>
  <c r="K27" i="14" a="1"/>
  <c r="K27" i="14" s="1"/>
  <c r="A28" i="15" s="1"/>
  <c r="F28" i="15" s="1"/>
  <c r="K15" i="14" a="1"/>
  <c r="K15" i="14" s="1"/>
  <c r="A16" i="15" s="1"/>
  <c r="F16" i="15" s="1"/>
  <c r="K39" i="14" a="1"/>
  <c r="K39" i="14" s="1"/>
  <c r="A40" i="15" s="1"/>
  <c r="F40" i="15" s="1"/>
  <c r="G51" i="14"/>
  <c r="H51" i="14" s="1"/>
  <c r="K33" i="14" a="1"/>
  <c r="K33" i="14" s="1"/>
  <c r="A34" i="15" s="1"/>
  <c r="F34" i="15" s="1"/>
  <c r="K50" i="14" a="1"/>
  <c r="K50" i="14" s="1"/>
  <c r="A51" i="15" s="1"/>
  <c r="F51" i="15" s="1"/>
  <c r="K54" i="14" a="1"/>
  <c r="K54" i="14" s="1"/>
  <c r="A55" i="15" s="1"/>
  <c r="F55" i="15" s="1"/>
  <c r="G46" i="14"/>
  <c r="H46" i="14" s="1"/>
  <c r="K62" i="14" a="1"/>
  <c r="K62" i="14" s="1"/>
  <c r="A63" i="15" s="1"/>
  <c r="F63" i="15" s="1"/>
  <c r="K58" i="14" a="1"/>
  <c r="K58" i="14" s="1"/>
  <c r="A59" i="15" s="1"/>
  <c r="F59" i="15" s="1"/>
  <c r="K38" i="14" a="1"/>
  <c r="K38" i="14" s="1"/>
  <c r="A39" i="15" s="1"/>
  <c r="F39" i="15" s="1"/>
  <c r="G22" i="14"/>
  <c r="H22" i="14" s="1"/>
  <c r="K34" i="14" a="1"/>
  <c r="K34" i="14" s="1"/>
  <c r="A35" i="15" s="1"/>
  <c r="F35" i="15" s="1"/>
  <c r="K49" i="14" a="1"/>
  <c r="K49" i="14" s="1"/>
  <c r="A50" i="15" s="1"/>
  <c r="F50" i="15" s="1"/>
  <c r="K25" i="14" a="1"/>
  <c r="K25" i="14" s="1"/>
  <c r="A26" i="15" s="1"/>
  <c r="F26" i="15" s="1"/>
  <c r="G25" i="14"/>
  <c r="H25" i="14" s="1"/>
  <c r="K52" i="14" a="1"/>
  <c r="K52" i="14" s="1"/>
  <c r="A53" i="15" s="1"/>
  <c r="F53" i="15" s="1"/>
  <c r="G52" i="14"/>
  <c r="H52" i="14" s="1"/>
  <c r="K44" i="14" a="1"/>
  <c r="K44" i="14" s="1"/>
  <c r="A45" i="15" s="1"/>
  <c r="F45" i="15" s="1"/>
  <c r="G44" i="14"/>
  <c r="H44" i="14" s="1"/>
  <c r="G14" i="14"/>
  <c r="H14" i="14" s="1"/>
  <c r="K14" i="14" a="1"/>
  <c r="K14" i="14" s="1"/>
  <c r="A15" i="15" s="1"/>
  <c r="F15" i="15" s="1"/>
  <c r="K13" i="14" a="1"/>
  <c r="K13" i="14" s="1"/>
  <c r="A14" i="15" s="1"/>
  <c r="F14" i="15" s="1"/>
  <c r="G13" i="14"/>
  <c r="H13" i="14" s="1"/>
  <c r="K48" i="14" a="1"/>
  <c r="K48" i="14" s="1"/>
  <c r="A49" i="15" s="1"/>
  <c r="F49" i="15" s="1"/>
  <c r="G48" i="14"/>
  <c r="H48" i="14" s="1"/>
  <c r="K45" i="14" a="1"/>
  <c r="K45" i="14" s="1"/>
  <c r="A46" i="15" s="1"/>
  <c r="F46" i="15" s="1"/>
  <c r="K35" i="14" a="1"/>
  <c r="K35" i="14" s="1"/>
  <c r="A36" i="15" s="1"/>
  <c r="F36" i="15" s="1"/>
  <c r="K26" i="14" a="1"/>
  <c r="K26" i="14" s="1"/>
  <c r="A27" i="15" s="1"/>
  <c r="F27" i="15" s="1"/>
  <c r="K11" i="14" a="1"/>
  <c r="K11" i="14" s="1"/>
  <c r="A12" i="15" s="1"/>
  <c r="F12" i="15" s="1"/>
  <c r="G30" i="14"/>
  <c r="H30" i="14" s="1"/>
  <c r="K30" i="14" a="1"/>
  <c r="K30" i="14" s="1"/>
  <c r="A31" i="15" s="1"/>
  <c r="F31" i="15" s="1"/>
  <c r="K29" i="14" a="1"/>
  <c r="K29" i="14" s="1"/>
  <c r="A30" i="15" s="1"/>
  <c r="F30" i="15" s="1"/>
  <c r="G29" i="14"/>
  <c r="H29" i="14" s="1"/>
  <c r="K57" i="14" a="1"/>
  <c r="K57" i="14" s="1"/>
  <c r="A58" i="15" s="1"/>
  <c r="F58" i="15" s="1"/>
  <c r="K56" i="14" a="1"/>
  <c r="K56" i="14" s="1"/>
  <c r="A57" i="15" s="1"/>
  <c r="F57" i="15" s="1"/>
  <c r="G56" i="14"/>
  <c r="H56" i="14" s="1"/>
  <c r="K40" i="14" a="1"/>
  <c r="K40" i="14" s="1"/>
  <c r="A41" i="15" s="1"/>
  <c r="F41" i="15" s="1"/>
  <c r="G40" i="14"/>
  <c r="H40" i="14" s="1"/>
  <c r="K37" i="14" a="1"/>
  <c r="K37" i="14" s="1"/>
  <c r="A38" i="15" s="1"/>
  <c r="F38" i="15" s="1"/>
  <c r="K17" i="14" a="1"/>
  <c r="K17" i="14" s="1"/>
  <c r="A18" i="15" s="1"/>
  <c r="F18" i="15" s="1"/>
  <c r="G17" i="14"/>
  <c r="H17" i="14" s="1"/>
  <c r="K21" i="14" a="1"/>
  <c r="K21" i="14" s="1"/>
  <c r="A22" i="15" s="1"/>
  <c r="F22" i="15" s="1"/>
  <c r="G21" i="14"/>
  <c r="H21" i="14" s="1"/>
  <c r="K18" i="14" a="1"/>
  <c r="K18" i="14" s="1"/>
  <c r="A19" i="15" s="1"/>
  <c r="F19" i="15" s="1"/>
  <c r="A25" i="7" l="1"/>
  <c r="B25" i="7"/>
  <c r="D25" i="7"/>
  <c r="B59" i="7"/>
  <c r="C59" i="7"/>
  <c r="D60" i="7"/>
  <c r="D61" i="7"/>
  <c r="A63" i="7"/>
  <c r="C63" i="7"/>
  <c r="B64" i="7"/>
  <c r="B65" i="7"/>
  <c r="C66" i="7"/>
  <c r="D66" i="7"/>
  <c r="B74" i="15"/>
  <c r="B75" i="15"/>
  <c r="B76" i="15"/>
  <c r="A3" i="3"/>
  <c r="A3" i="17"/>
  <c r="A65" i="7"/>
  <c r="D63" i="7" l="1"/>
  <c r="A59" i="7"/>
  <c r="C61" i="7"/>
  <c r="A29" i="7"/>
  <c r="C65" i="7"/>
  <c r="D65" i="7"/>
  <c r="D64" i="7"/>
  <c r="B62" i="7"/>
  <c r="B61" i="7"/>
  <c r="C64" i="7"/>
  <c r="C25" i="7"/>
  <c r="A62" i="7"/>
  <c r="C60" i="7"/>
  <c r="D59" i="7"/>
  <c r="B66" i="7"/>
  <c r="D62" i="7"/>
  <c r="A61" i="7"/>
  <c r="B60" i="7"/>
  <c r="A64" i="7"/>
  <c r="B63" i="7"/>
  <c r="C62" i="7"/>
  <c r="A60" i="7"/>
  <c r="A2" i="14"/>
  <c r="A2" i="12"/>
  <c r="A3" i="7"/>
  <c r="A3" i="16"/>
  <c r="A3" i="1"/>
  <c r="A3" i="15"/>
  <c r="F114" i="13"/>
  <c r="E115" i="13"/>
  <c r="A14" i="7"/>
  <c r="F14" i="7" s="1"/>
  <c r="A16" i="7"/>
  <c r="A21" i="7"/>
  <c r="A24" i="7"/>
  <c r="A27" i="7"/>
  <c r="A54" i="7"/>
  <c r="A28" i="7"/>
  <c r="A34" i="7"/>
  <c r="A37" i="7"/>
  <c r="A45" i="7"/>
  <c r="A48" i="7"/>
  <c r="A58" i="7"/>
  <c r="G56" i="12"/>
  <c r="G57" i="12"/>
  <c r="G58" i="12"/>
  <c r="G59" i="12"/>
  <c r="G60" i="12"/>
  <c r="G61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B9" i="12"/>
  <c r="C9" i="12"/>
  <c r="D9" i="12"/>
  <c r="E9" i="12"/>
  <c r="B10" i="12"/>
  <c r="C10" i="12"/>
  <c r="D10" i="12"/>
  <c r="E10" i="12"/>
  <c r="B11" i="12"/>
  <c r="C11" i="12"/>
  <c r="D11" i="12"/>
  <c r="E11" i="12"/>
  <c r="B12" i="12"/>
  <c r="C12" i="12"/>
  <c r="D12" i="12"/>
  <c r="E12" i="12"/>
  <c r="B13" i="12"/>
  <c r="C13" i="12"/>
  <c r="D13" i="12"/>
  <c r="E13" i="12"/>
  <c r="B14" i="12"/>
  <c r="C14" i="12"/>
  <c r="D14" i="12"/>
  <c r="E14" i="12"/>
  <c r="B15" i="12"/>
  <c r="C15" i="12"/>
  <c r="D15" i="12"/>
  <c r="E15" i="12"/>
  <c r="B16" i="12"/>
  <c r="C16" i="12"/>
  <c r="D16" i="12"/>
  <c r="E16" i="12"/>
  <c r="B17" i="12"/>
  <c r="C17" i="12"/>
  <c r="D17" i="12"/>
  <c r="E17" i="12"/>
  <c r="B18" i="12"/>
  <c r="C18" i="12"/>
  <c r="D18" i="12"/>
  <c r="E18" i="12"/>
  <c r="B19" i="12"/>
  <c r="C19" i="12"/>
  <c r="D19" i="12"/>
  <c r="E19" i="12"/>
  <c r="B20" i="12"/>
  <c r="C20" i="12"/>
  <c r="D20" i="12"/>
  <c r="E20" i="12"/>
  <c r="B21" i="12"/>
  <c r="C21" i="12"/>
  <c r="D21" i="12"/>
  <c r="E21" i="12"/>
  <c r="B22" i="12"/>
  <c r="C22" i="12"/>
  <c r="D22" i="12"/>
  <c r="E22" i="12"/>
  <c r="B23" i="12"/>
  <c r="C23" i="12"/>
  <c r="D23" i="12"/>
  <c r="E23" i="12"/>
  <c r="B24" i="12"/>
  <c r="C24" i="12"/>
  <c r="D24" i="12"/>
  <c r="E24" i="12"/>
  <c r="B25" i="12"/>
  <c r="C25" i="12"/>
  <c r="D25" i="12"/>
  <c r="E25" i="12"/>
  <c r="B26" i="12"/>
  <c r="C26" i="12"/>
  <c r="D26" i="12"/>
  <c r="E26" i="12"/>
  <c r="B27" i="12"/>
  <c r="C27" i="12"/>
  <c r="D27" i="12"/>
  <c r="E27" i="12"/>
  <c r="B28" i="12"/>
  <c r="C28" i="12"/>
  <c r="D28" i="12"/>
  <c r="E28" i="12"/>
  <c r="B29" i="12"/>
  <c r="C29" i="12"/>
  <c r="D29" i="12"/>
  <c r="E29" i="12"/>
  <c r="B30" i="12"/>
  <c r="C30" i="12"/>
  <c r="D30" i="12"/>
  <c r="E30" i="12"/>
  <c r="B31" i="12"/>
  <c r="C31" i="12"/>
  <c r="D31" i="12"/>
  <c r="E31" i="12"/>
  <c r="B32" i="12"/>
  <c r="C32" i="12"/>
  <c r="D32" i="12"/>
  <c r="E32" i="12"/>
  <c r="B33" i="12"/>
  <c r="C33" i="12"/>
  <c r="D33" i="12"/>
  <c r="E33" i="12"/>
  <c r="B34" i="12"/>
  <c r="C34" i="12"/>
  <c r="D34" i="12"/>
  <c r="E34" i="12"/>
  <c r="B35" i="12"/>
  <c r="C35" i="12"/>
  <c r="D35" i="12"/>
  <c r="E35" i="12"/>
  <c r="B36" i="12"/>
  <c r="C36" i="12"/>
  <c r="D36" i="12"/>
  <c r="E36" i="12"/>
  <c r="B37" i="12"/>
  <c r="C37" i="12"/>
  <c r="D37" i="12"/>
  <c r="E37" i="12"/>
  <c r="B38" i="12"/>
  <c r="C38" i="12"/>
  <c r="D38" i="12"/>
  <c r="E38" i="12"/>
  <c r="B39" i="12"/>
  <c r="C39" i="12"/>
  <c r="D39" i="12"/>
  <c r="E39" i="12"/>
  <c r="B40" i="12"/>
  <c r="C40" i="12"/>
  <c r="D40" i="12"/>
  <c r="E40" i="12"/>
  <c r="B41" i="12"/>
  <c r="C41" i="12"/>
  <c r="D41" i="12"/>
  <c r="E41" i="12"/>
  <c r="B42" i="12"/>
  <c r="C42" i="12"/>
  <c r="D42" i="12"/>
  <c r="E42" i="12"/>
  <c r="B43" i="12"/>
  <c r="C43" i="12"/>
  <c r="D43" i="12"/>
  <c r="E43" i="12"/>
  <c r="B44" i="12"/>
  <c r="C44" i="12"/>
  <c r="D44" i="12"/>
  <c r="E44" i="12"/>
  <c r="B45" i="12"/>
  <c r="C45" i="12"/>
  <c r="D45" i="12"/>
  <c r="E45" i="12"/>
  <c r="C8" i="12"/>
  <c r="D8" i="12"/>
  <c r="E8" i="12"/>
  <c r="B8" i="12"/>
  <c r="A9" i="12"/>
  <c r="G9" i="12" s="1"/>
  <c r="A10" i="12"/>
  <c r="G10" i="12" s="1"/>
  <c r="A11" i="12"/>
  <c r="G11" i="12" s="1"/>
  <c r="A12" i="12"/>
  <c r="G12" i="12" s="1"/>
  <c r="H12" i="12" s="1"/>
  <c r="A13" i="12"/>
  <c r="G13" i="12" s="1"/>
  <c r="H13" i="12" s="1"/>
  <c r="A14" i="12"/>
  <c r="G14" i="12" s="1"/>
  <c r="H14" i="12" s="1"/>
  <c r="A15" i="12"/>
  <c r="G15" i="12" s="1"/>
  <c r="H15" i="12" s="1"/>
  <c r="A16" i="12"/>
  <c r="G16" i="12" s="1"/>
  <c r="H16" i="12" s="1"/>
  <c r="A17" i="12"/>
  <c r="G17" i="12" s="1"/>
  <c r="H17" i="12" s="1"/>
  <c r="A18" i="12"/>
  <c r="G18" i="12" s="1"/>
  <c r="H18" i="12" s="1"/>
  <c r="A19" i="12"/>
  <c r="G19" i="12" s="1"/>
  <c r="H19" i="12" s="1"/>
  <c r="A20" i="12"/>
  <c r="G20" i="12" s="1"/>
  <c r="H20" i="12" s="1"/>
  <c r="A21" i="12"/>
  <c r="G21" i="12" s="1"/>
  <c r="H21" i="12" s="1"/>
  <c r="A22" i="12"/>
  <c r="G22" i="12" s="1"/>
  <c r="H22" i="12" s="1"/>
  <c r="A23" i="12"/>
  <c r="G23" i="12" s="1"/>
  <c r="H23" i="12" s="1"/>
  <c r="A24" i="12"/>
  <c r="G24" i="12" s="1"/>
  <c r="H24" i="12" s="1"/>
  <c r="A25" i="12"/>
  <c r="G25" i="12" s="1"/>
  <c r="H25" i="12" s="1"/>
  <c r="A26" i="12"/>
  <c r="G26" i="12" s="1"/>
  <c r="H26" i="12" s="1"/>
  <c r="A27" i="12"/>
  <c r="G27" i="12" s="1"/>
  <c r="H27" i="12" s="1"/>
  <c r="A28" i="12"/>
  <c r="G28" i="12" s="1"/>
  <c r="H28" i="12" s="1"/>
  <c r="A29" i="12"/>
  <c r="G29" i="12" s="1"/>
  <c r="H29" i="12" s="1"/>
  <c r="A30" i="12"/>
  <c r="G30" i="12" s="1"/>
  <c r="A31" i="12"/>
  <c r="G31" i="12" s="1"/>
  <c r="H31" i="12" s="1"/>
  <c r="A32" i="12"/>
  <c r="G32" i="12" s="1"/>
  <c r="H32" i="12" s="1"/>
  <c r="A33" i="12"/>
  <c r="G33" i="12" s="1"/>
  <c r="H33" i="12" s="1"/>
  <c r="A34" i="12"/>
  <c r="G34" i="12" s="1"/>
  <c r="H34" i="12" s="1"/>
  <c r="A35" i="12"/>
  <c r="G35" i="12" s="1"/>
  <c r="H35" i="12" s="1"/>
  <c r="A36" i="12"/>
  <c r="G36" i="12" s="1"/>
  <c r="H36" i="12" s="1"/>
  <c r="A37" i="12"/>
  <c r="G37" i="12" s="1"/>
  <c r="H37" i="12" s="1"/>
  <c r="A38" i="12"/>
  <c r="G38" i="12" s="1"/>
  <c r="H38" i="12" s="1"/>
  <c r="A39" i="12"/>
  <c r="G39" i="12" s="1"/>
  <c r="A40" i="12"/>
  <c r="G40" i="12" s="1"/>
  <c r="A41" i="12"/>
  <c r="G41" i="12" s="1"/>
  <c r="A42" i="12"/>
  <c r="G42" i="12" s="1"/>
  <c r="A43" i="12"/>
  <c r="G43" i="12" s="1"/>
  <c r="A44" i="12"/>
  <c r="G44" i="12" s="1"/>
  <c r="A45" i="12"/>
  <c r="G45" i="12" s="1"/>
  <c r="A46" i="12"/>
  <c r="G46" i="12" s="1"/>
  <c r="A47" i="12"/>
  <c r="G47" i="12" s="1"/>
  <c r="A48" i="12"/>
  <c r="G48" i="12" s="1"/>
  <c r="A49" i="12"/>
  <c r="G49" i="12" s="1"/>
  <c r="A50" i="12"/>
  <c r="G50" i="12" s="1"/>
  <c r="A51" i="12"/>
  <c r="G51" i="12" s="1"/>
  <c r="A52" i="12"/>
  <c r="G52" i="12" s="1"/>
  <c r="A53" i="12"/>
  <c r="G53" i="12" s="1"/>
  <c r="A54" i="12"/>
  <c r="G54" i="12" s="1"/>
  <c r="A55" i="12"/>
  <c r="G55" i="12" s="1"/>
  <c r="A8" i="12"/>
  <c r="G8" i="12" s="1"/>
  <c r="B19" i="7"/>
  <c r="C16" i="7"/>
  <c r="D16" i="7"/>
  <c r="B15" i="7"/>
  <c r="D15" i="7"/>
  <c r="B22" i="7"/>
  <c r="B20" i="7"/>
  <c r="B21" i="7"/>
  <c r="C21" i="7"/>
  <c r="D21" i="7"/>
  <c r="B23" i="7"/>
  <c r="C27" i="7"/>
  <c r="B42" i="7"/>
  <c r="B53" i="7"/>
  <c r="B57" i="7"/>
  <c r="D57" i="7"/>
  <c r="B36" i="7"/>
  <c r="B45" i="7"/>
  <c r="C45" i="7"/>
  <c r="B52" i="7"/>
  <c r="B28" i="7"/>
  <c r="B29" i="7"/>
  <c r="D30" i="7"/>
  <c r="B32" i="7"/>
  <c r="D32" i="7"/>
  <c r="B35" i="7"/>
  <c r="C35" i="7"/>
  <c r="D35" i="7"/>
  <c r="C38" i="7"/>
  <c r="B39" i="7"/>
  <c r="B40" i="7"/>
  <c r="B47" i="7"/>
  <c r="B48" i="7"/>
  <c r="B50" i="7"/>
  <c r="B58" i="7"/>
  <c r="D58" i="7"/>
  <c r="B7" i="7"/>
  <c r="E7" i="7"/>
  <c r="B8" i="7"/>
  <c r="E8" i="7"/>
  <c r="B9" i="7"/>
  <c r="E9" i="7"/>
  <c r="B11" i="7"/>
  <c r="B13" i="7"/>
  <c r="B67" i="7"/>
  <c r="C67" i="7"/>
  <c r="B68" i="7"/>
  <c r="K85" i="14" a="1"/>
  <c r="K85" i="14" s="1"/>
  <c r="N85" i="14" a="1"/>
  <c r="N85" i="14" s="1"/>
  <c r="M85" i="14" a="1"/>
  <c r="M85" i="14" s="1"/>
  <c r="F8" i="12"/>
  <c r="F8" i="14"/>
  <c r="F9" i="14"/>
  <c r="K63" i="12" a="1"/>
  <c r="K63" i="12" s="1"/>
  <c r="K64" i="12" a="1"/>
  <c r="K64" i="12" s="1"/>
  <c r="K65" i="12" a="1"/>
  <c r="K65" i="12" s="1"/>
  <c r="D41" i="7" l="1"/>
  <c r="A13" i="7"/>
  <c r="F13" i="7" s="1"/>
  <c r="C41" i="7"/>
  <c r="C46" i="7"/>
  <c r="D12" i="7"/>
  <c r="D10" i="7"/>
  <c r="D50" i="7"/>
  <c r="C11" i="7"/>
  <c r="D56" i="7"/>
  <c r="A53" i="7"/>
  <c r="A42" i="7"/>
  <c r="A31" i="7"/>
  <c r="A20" i="7"/>
  <c r="C43" i="7"/>
  <c r="D13" i="7"/>
  <c r="D9" i="7"/>
  <c r="C34" i="7"/>
  <c r="C33" i="7"/>
  <c r="D44" i="7"/>
  <c r="C68" i="7"/>
  <c r="C12" i="7"/>
  <c r="C10" i="7"/>
  <c r="D47" i="7"/>
  <c r="C51" i="7"/>
  <c r="A30" i="7"/>
  <c r="A19" i="7"/>
  <c r="D49" i="7"/>
  <c r="C42" i="7"/>
  <c r="C23" i="7"/>
  <c r="C49" i="7"/>
  <c r="A57" i="7"/>
  <c r="A46" i="7"/>
  <c r="A35" i="7"/>
  <c r="A26" i="7"/>
  <c r="C54" i="7"/>
  <c r="D27" i="7"/>
  <c r="D68" i="7"/>
  <c r="D46" i="7"/>
  <c r="D26" i="7"/>
  <c r="D17" i="7"/>
  <c r="A15" i="7"/>
  <c r="D51" i="7"/>
  <c r="A52" i="7"/>
  <c r="C55" i="7"/>
  <c r="C18" i="7"/>
  <c r="C14" i="7"/>
  <c r="D45" i="7"/>
  <c r="C13" i="7"/>
  <c r="C9" i="7"/>
  <c r="C50" i="7"/>
  <c r="C30" i="7"/>
  <c r="C56" i="7"/>
  <c r="C47" i="7"/>
  <c r="C39" i="7"/>
  <c r="C57" i="7"/>
  <c r="C26" i="7"/>
  <c r="C17" i="7"/>
  <c r="A51" i="7"/>
  <c r="A23" i="7"/>
  <c r="D39" i="7"/>
  <c r="A43" i="7"/>
  <c r="A32" i="7"/>
  <c r="A7" i="7"/>
  <c r="F7" i="7" s="1"/>
  <c r="D67" i="7"/>
  <c r="A17" i="7"/>
  <c r="D54" i="7"/>
  <c r="D14" i="7"/>
  <c r="A44" i="7"/>
  <c r="C20" i="7"/>
  <c r="D43" i="7"/>
  <c r="A12" i="7"/>
  <c r="F12" i="7" s="1"/>
  <c r="C44" i="7"/>
  <c r="C31" i="7"/>
  <c r="A41" i="7"/>
  <c r="A18" i="7"/>
  <c r="A40" i="7"/>
  <c r="A11" i="7"/>
  <c r="F11" i="7" s="1"/>
  <c r="A8" i="7"/>
  <c r="F8" i="7" s="1"/>
  <c r="A50" i="7"/>
  <c r="A39" i="7"/>
  <c r="A56" i="7"/>
  <c r="A22" i="7"/>
  <c r="C7" i="7"/>
  <c r="D11" i="7"/>
  <c r="A55" i="7"/>
  <c r="D55" i="7"/>
  <c r="D42" i="7"/>
  <c r="D52" i="7"/>
  <c r="D36" i="7"/>
  <c r="D28" i="7"/>
  <c r="D23" i="7"/>
  <c r="D22" i="7"/>
  <c r="D19" i="7"/>
  <c r="A49" i="7"/>
  <c r="A33" i="7"/>
  <c r="D8" i="7"/>
  <c r="C58" i="7"/>
  <c r="C36" i="7"/>
  <c r="C28" i="7"/>
  <c r="C22" i="7"/>
  <c r="C8" i="7"/>
  <c r="A10" i="7"/>
  <c r="F10" i="7" s="1"/>
  <c r="A9" i="7"/>
  <c r="F9" i="7" s="1"/>
  <c r="A47" i="7"/>
  <c r="A36" i="7"/>
  <c r="D7" i="7"/>
  <c r="D38" i="7"/>
  <c r="D31" i="7"/>
  <c r="B12" i="7"/>
  <c r="B44" i="7"/>
  <c r="B31" i="7"/>
  <c r="B56" i="7"/>
  <c r="B34" i="7"/>
  <c r="B17" i="7"/>
  <c r="D34" i="7"/>
  <c r="D24" i="7"/>
  <c r="B38" i="7"/>
  <c r="B46" i="7"/>
  <c r="B51" i="7"/>
  <c r="B26" i="7"/>
  <c r="D48" i="7"/>
  <c r="D40" i="7"/>
  <c r="D37" i="7"/>
  <c r="D18" i="7"/>
  <c r="D29" i="7"/>
  <c r="C24" i="7"/>
  <c r="B10" i="7"/>
  <c r="B49" i="7"/>
  <c r="B30" i="7"/>
  <c r="B41" i="7"/>
  <c r="B27" i="7"/>
  <c r="C48" i="7"/>
  <c r="C40" i="7"/>
  <c r="C37" i="7"/>
  <c r="D53" i="7"/>
  <c r="C29" i="7"/>
  <c r="B24" i="7"/>
  <c r="B54" i="7"/>
  <c r="B37" i="7"/>
  <c r="B55" i="7"/>
  <c r="B43" i="7"/>
  <c r="B33" i="7"/>
  <c r="B18" i="7"/>
  <c r="B14" i="7"/>
  <c r="B16" i="7"/>
  <c r="C53" i="7"/>
  <c r="D33" i="7"/>
  <c r="C32" i="7"/>
  <c r="C52" i="7"/>
  <c r="C19" i="7"/>
  <c r="A38" i="7"/>
  <c r="D20" i="7"/>
  <c r="C15" i="7"/>
  <c r="H30" i="12"/>
  <c r="H11" i="12"/>
  <c r="H9" i="12"/>
  <c r="G8" i="14"/>
  <c r="H8" i="14" s="1"/>
  <c r="G9" i="14"/>
  <c r="H9" i="14" s="1"/>
  <c r="H10" i="12"/>
  <c r="H8" i="12"/>
  <c r="G62" i="12"/>
  <c r="H62" i="12" s="1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I70" i="14" l="1"/>
  <c r="I19" i="14"/>
  <c r="I44" i="14"/>
  <c r="I17" i="14"/>
  <c r="I50" i="14"/>
  <c r="I16" i="14"/>
  <c r="I43" i="14"/>
  <c r="I53" i="14"/>
  <c r="I67" i="14"/>
  <c r="I32" i="14"/>
  <c r="I59" i="14"/>
  <c r="I48" i="14"/>
  <c r="I68" i="14"/>
  <c r="I34" i="14"/>
  <c r="I29" i="14"/>
  <c r="I61" i="14"/>
  <c r="I21" i="14"/>
  <c r="I12" i="14"/>
  <c r="I42" i="14"/>
  <c r="I27" i="14"/>
  <c r="I25" i="14"/>
  <c r="I38" i="14"/>
  <c r="I23" i="14"/>
  <c r="I37" i="14"/>
  <c r="I56" i="14"/>
  <c r="I49" i="14"/>
  <c r="I55" i="14"/>
  <c r="I28" i="14"/>
  <c r="I10" i="14"/>
  <c r="I13" i="14"/>
  <c r="I45" i="14"/>
  <c r="I11" i="14"/>
  <c r="I36" i="14"/>
  <c r="I40" i="14"/>
  <c r="I65" i="14"/>
  <c r="I35" i="14"/>
  <c r="I66" i="14"/>
  <c r="I39" i="14"/>
  <c r="I18" i="14"/>
  <c r="I60" i="14"/>
  <c r="I51" i="14"/>
  <c r="I24" i="14"/>
  <c r="I63" i="14"/>
  <c r="I47" i="14"/>
  <c r="I20" i="14"/>
  <c r="I57" i="14"/>
  <c r="I41" i="14"/>
  <c r="I64" i="14"/>
  <c r="I46" i="14"/>
  <c r="I14" i="14"/>
  <c r="I58" i="14"/>
  <c r="I33" i="14"/>
  <c r="I52" i="14"/>
  <c r="I54" i="14"/>
  <c r="I30" i="14"/>
  <c r="I22" i="14"/>
  <c r="I69" i="14"/>
  <c r="I62" i="14"/>
  <c r="I31" i="14"/>
  <c r="I26" i="14"/>
  <c r="I15" i="14"/>
  <c r="I9" i="14"/>
  <c r="L9" i="14" s="1" a="1"/>
  <c r="L9" i="14" s="1"/>
  <c r="I8" i="14"/>
  <c r="K9" i="14" a="1"/>
  <c r="K9" i="14" s="1"/>
  <c r="H39" i="12"/>
  <c r="H40" i="12"/>
  <c r="H41" i="12"/>
  <c r="H42" i="12"/>
  <c r="H43" i="12"/>
  <c r="F61" i="12"/>
  <c r="F62" i="12"/>
  <c r="L8" i="14" l="1" a="1"/>
  <c r="L8" i="14" s="1"/>
  <c r="B9" i="15" s="1"/>
  <c r="O8" i="14" a="1"/>
  <c r="O8" i="14" s="1"/>
  <c r="N8" i="14" a="1"/>
  <c r="N8" i="14" s="1"/>
  <c r="M8" i="14" a="1"/>
  <c r="M8" i="14" s="1"/>
  <c r="A11" i="15"/>
  <c r="F11" i="15" s="1"/>
  <c r="C11" i="15"/>
  <c r="B11" i="15"/>
  <c r="M9" i="14" a="1"/>
  <c r="M9" i="14" s="1"/>
  <c r="C10" i="15" s="1"/>
  <c r="B10" i="15"/>
  <c r="N9" i="14" a="1"/>
  <c r="N9" i="14" s="1"/>
  <c r="D10" i="15" s="1"/>
  <c r="O9" i="14" a="1"/>
  <c r="O9" i="14" s="1"/>
  <c r="A10" i="15"/>
  <c r="F10" i="15" s="1"/>
  <c r="K8" i="14" a="1"/>
  <c r="K8" i="14" s="1"/>
  <c r="I9" i="12"/>
  <c r="I11" i="12"/>
  <c r="I8" i="12"/>
  <c r="I12" i="12"/>
  <c r="I10" i="12"/>
  <c r="I37" i="12"/>
  <c r="I49" i="12"/>
  <c r="I61" i="12"/>
  <c r="K61" i="12" s="1" a="1"/>
  <c r="K61" i="12" s="1"/>
  <c r="I45" i="12"/>
  <c r="I57" i="12"/>
  <c r="K57" i="12" s="1" a="1"/>
  <c r="K57" i="12" s="1"/>
  <c r="I41" i="12"/>
  <c r="I53" i="12"/>
  <c r="I60" i="12"/>
  <c r="K60" i="12" s="1" a="1"/>
  <c r="K60" i="12" s="1"/>
  <c r="I56" i="12"/>
  <c r="K56" i="12" s="1" a="1"/>
  <c r="K56" i="12" s="1"/>
  <c r="I52" i="12"/>
  <c r="I48" i="12"/>
  <c r="I44" i="12"/>
  <c r="I40" i="12"/>
  <c r="I36" i="12"/>
  <c r="I32" i="12"/>
  <c r="I28" i="12"/>
  <c r="I25" i="12"/>
  <c r="I21" i="12"/>
  <c r="I17" i="12"/>
  <c r="I13" i="12"/>
  <c r="I59" i="12"/>
  <c r="K59" i="12" s="1" a="1"/>
  <c r="K59" i="12" s="1"/>
  <c r="I51" i="12"/>
  <c r="I39" i="12"/>
  <c r="I31" i="12"/>
  <c r="I24" i="12"/>
  <c r="I55" i="12"/>
  <c r="I47" i="12"/>
  <c r="I43" i="12"/>
  <c r="I35" i="12"/>
  <c r="I20" i="12"/>
  <c r="I16" i="12"/>
  <c r="I62" i="12"/>
  <c r="K62" i="12" s="1" a="1"/>
  <c r="K62" i="12" s="1"/>
  <c r="I58" i="12"/>
  <c r="K58" i="12" s="1" a="1"/>
  <c r="K58" i="12" s="1"/>
  <c r="I54" i="12"/>
  <c r="I50" i="12"/>
  <c r="I46" i="12"/>
  <c r="I42" i="12"/>
  <c r="I38" i="12"/>
  <c r="I34" i="12"/>
  <c r="I30" i="12"/>
  <c r="I27" i="12"/>
  <c r="I23" i="12"/>
  <c r="I19" i="12"/>
  <c r="I15" i="12"/>
  <c r="I33" i="12"/>
  <c r="I29" i="12"/>
  <c r="I26" i="12"/>
  <c r="I22" i="12"/>
  <c r="I18" i="12"/>
  <c r="I14" i="12"/>
  <c r="H64" i="12"/>
  <c r="H63" i="12"/>
  <c r="N18" i="12" l="1" a="1"/>
  <c r="N18" i="12" s="1"/>
  <c r="D19" i="1" s="1"/>
  <c r="K18" i="12" a="1"/>
  <c r="K18" i="12" s="1"/>
  <c r="A19" i="1" s="1"/>
  <c r="F19" i="1" s="1"/>
  <c r="L18" i="12" a="1"/>
  <c r="L18" i="12" s="1"/>
  <c r="B19" i="1" s="1"/>
  <c r="M18" i="12" a="1"/>
  <c r="M18" i="12" s="1"/>
  <c r="C19" i="1" s="1"/>
  <c r="O18" i="12" a="1"/>
  <c r="O18" i="12" s="1"/>
  <c r="E19" i="1" s="1"/>
  <c r="N27" i="12" a="1"/>
  <c r="N27" i="12" s="1"/>
  <c r="D28" i="1" s="1"/>
  <c r="K27" i="12" a="1"/>
  <c r="K27" i="12" s="1"/>
  <c r="A28" i="1" s="1"/>
  <c r="F28" i="1" s="1"/>
  <c r="L27" i="12" a="1"/>
  <c r="L27" i="12" s="1"/>
  <c r="B28" i="1" s="1"/>
  <c r="O27" i="12" a="1"/>
  <c r="O27" i="12" s="1"/>
  <c r="E28" i="1" s="1"/>
  <c r="M27" i="12" a="1"/>
  <c r="M27" i="12" s="1"/>
  <c r="C28" i="1" s="1"/>
  <c r="N35" i="12" a="1"/>
  <c r="N35" i="12" s="1"/>
  <c r="D36" i="1" s="1"/>
  <c r="L35" i="12" a="1"/>
  <c r="L35" i="12" s="1"/>
  <c r="B36" i="1" s="1"/>
  <c r="O35" i="12" a="1"/>
  <c r="O35" i="12" s="1"/>
  <c r="E36" i="1" s="1"/>
  <c r="K35" i="12" a="1"/>
  <c r="K35" i="12" s="1"/>
  <c r="A36" i="1" s="1"/>
  <c r="F36" i="1" s="1"/>
  <c r="M35" i="12" a="1"/>
  <c r="M35" i="12" s="1"/>
  <c r="C36" i="1" s="1"/>
  <c r="K21" i="12" a="1"/>
  <c r="K21" i="12" s="1"/>
  <c r="A22" i="1" s="1"/>
  <c r="F22" i="1" s="1"/>
  <c r="N21" i="12" a="1"/>
  <c r="N21" i="12" s="1"/>
  <c r="D22" i="1" s="1"/>
  <c r="L21" i="12" a="1"/>
  <c r="L21" i="12" s="1"/>
  <c r="O21" i="12" a="1"/>
  <c r="O21" i="12" s="1"/>
  <c r="E22" i="1" s="1"/>
  <c r="M21" i="12" a="1"/>
  <c r="M21" i="12" s="1"/>
  <c r="C22" i="1" s="1"/>
  <c r="N41" i="12" a="1"/>
  <c r="N41" i="12" s="1"/>
  <c r="D42" i="1" s="1"/>
  <c r="M41" i="12" a="1"/>
  <c r="M41" i="12" s="1"/>
  <c r="C42" i="1" s="1"/>
  <c r="K41" i="12" a="1"/>
  <c r="K41" i="12" s="1"/>
  <c r="A42" i="1" s="1"/>
  <c r="F42" i="1" s="1"/>
  <c r="L41" i="12" a="1"/>
  <c r="L41" i="12" s="1"/>
  <c r="B42" i="1" s="1"/>
  <c r="O41" i="12" a="1"/>
  <c r="O41" i="12" s="1"/>
  <c r="E42" i="1" s="1"/>
  <c r="N15" i="12" a="1"/>
  <c r="N15" i="12" s="1"/>
  <c r="D16" i="1" s="1"/>
  <c r="K15" i="12" a="1"/>
  <c r="K15" i="12" s="1"/>
  <c r="A16" i="1" s="1"/>
  <c r="F16" i="1" s="1"/>
  <c r="L15" i="12" a="1"/>
  <c r="L15" i="12" s="1"/>
  <c r="B16" i="1" s="1"/>
  <c r="O15" i="12" a="1"/>
  <c r="O15" i="12" s="1"/>
  <c r="E16" i="1" s="1"/>
  <c r="M15" i="12" a="1"/>
  <c r="M15" i="12" s="1"/>
  <c r="C16" i="1" s="1"/>
  <c r="N30" i="12" a="1"/>
  <c r="N30" i="12" s="1"/>
  <c r="D31" i="1" s="1"/>
  <c r="K30" i="12" a="1"/>
  <c r="K30" i="12" s="1"/>
  <c r="A31" i="1" s="1"/>
  <c r="F31" i="1" s="1"/>
  <c r="L30" i="12" a="1"/>
  <c r="L30" i="12" s="1"/>
  <c r="B31" i="1" s="1"/>
  <c r="M30" i="12" a="1"/>
  <c r="M30" i="12" s="1"/>
  <c r="C31" i="1" s="1"/>
  <c r="O30" i="12" a="1"/>
  <c r="O30" i="12" s="1"/>
  <c r="E31" i="1" s="1"/>
  <c r="N46" i="12" a="1"/>
  <c r="N46" i="12" s="1"/>
  <c r="D47" i="1" s="1"/>
  <c r="M46" i="12" a="1"/>
  <c r="M46" i="12" s="1"/>
  <c r="K46" i="12" a="1"/>
  <c r="K46" i="12" s="1"/>
  <c r="A47" i="1" s="1"/>
  <c r="F47" i="1" s="1"/>
  <c r="L46" i="12" a="1"/>
  <c r="L46" i="12" s="1"/>
  <c r="B47" i="1" s="1"/>
  <c r="O46" i="12" a="1"/>
  <c r="O46" i="12" s="1"/>
  <c r="E47" i="1" s="1"/>
  <c r="N43" i="12" a="1"/>
  <c r="N43" i="12" s="1"/>
  <c r="D44" i="1" s="1"/>
  <c r="M43" i="12" a="1"/>
  <c r="M43" i="12" s="1"/>
  <c r="C44" i="1" s="1"/>
  <c r="L43" i="12" a="1"/>
  <c r="L43" i="12" s="1"/>
  <c r="B44" i="1" s="1"/>
  <c r="K43" i="12" a="1"/>
  <c r="K43" i="12" s="1"/>
  <c r="A44" i="1" s="1"/>
  <c r="F44" i="1" s="1"/>
  <c r="O43" i="12" a="1"/>
  <c r="O43" i="12" s="1"/>
  <c r="E44" i="1" s="1"/>
  <c r="N24" i="12" a="1"/>
  <c r="N24" i="12" s="1"/>
  <c r="D25" i="1" s="1"/>
  <c r="L24" i="12" a="1"/>
  <c r="L24" i="12" s="1"/>
  <c r="B25" i="1" s="1"/>
  <c r="M24" i="12" a="1"/>
  <c r="M24" i="12" s="1"/>
  <c r="C25" i="1" s="1"/>
  <c r="O24" i="12" a="1"/>
  <c r="O24" i="12" s="1"/>
  <c r="E25" i="1" s="1"/>
  <c r="K24" i="12" a="1"/>
  <c r="K24" i="12" s="1"/>
  <c r="A25" i="1" s="1"/>
  <c r="F25" i="1" s="1"/>
  <c r="K25" i="12" a="1"/>
  <c r="K25" i="12" s="1"/>
  <c r="A26" i="1" s="1"/>
  <c r="F26" i="1" s="1"/>
  <c r="N25" i="12" a="1"/>
  <c r="N25" i="12" s="1"/>
  <c r="D26" i="1" s="1"/>
  <c r="L25" i="12" a="1"/>
  <c r="L25" i="12" s="1"/>
  <c r="B26" i="1" s="1"/>
  <c r="O25" i="12" a="1"/>
  <c r="O25" i="12" s="1"/>
  <c r="E26" i="1" s="1"/>
  <c r="M25" i="12" a="1"/>
  <c r="M25" i="12" s="1"/>
  <c r="C26" i="1" s="1"/>
  <c r="K40" i="12" a="1"/>
  <c r="K40" i="12" s="1"/>
  <c r="A41" i="1" s="1"/>
  <c r="F41" i="1" s="1"/>
  <c r="N40" i="12" a="1"/>
  <c r="N40" i="12" s="1"/>
  <c r="D41" i="1" s="1"/>
  <c r="M40" i="12" a="1"/>
  <c r="M40" i="12" s="1"/>
  <c r="C41" i="1" s="1"/>
  <c r="L40" i="12" a="1"/>
  <c r="L40" i="12" s="1"/>
  <c r="B41" i="1" s="1"/>
  <c r="O40" i="12" a="1"/>
  <c r="O40" i="12" s="1"/>
  <c r="E41" i="1" s="1"/>
  <c r="N37" i="12" a="1"/>
  <c r="N37" i="12" s="1"/>
  <c r="D38" i="1" s="1"/>
  <c r="M37" i="12" a="1"/>
  <c r="M37" i="12" s="1"/>
  <c r="C38" i="1" s="1"/>
  <c r="K37" i="12" a="1"/>
  <c r="K37" i="12" s="1"/>
  <c r="A38" i="1" s="1"/>
  <c r="F38" i="1" s="1"/>
  <c r="L37" i="12" a="1"/>
  <c r="L37" i="12" s="1"/>
  <c r="B38" i="1" s="1"/>
  <c r="O37" i="12" a="1"/>
  <c r="O37" i="12" s="1"/>
  <c r="E38" i="1" s="1"/>
  <c r="N11" i="12" a="1"/>
  <c r="N11" i="12" s="1"/>
  <c r="D12" i="1" s="1"/>
  <c r="K11" i="12" a="1"/>
  <c r="K11" i="12" s="1"/>
  <c r="A12" i="1" s="1"/>
  <c r="F12" i="1" s="1"/>
  <c r="L11" i="12" a="1"/>
  <c r="L11" i="12" s="1"/>
  <c r="B12" i="1" s="1"/>
  <c r="M11" i="12" a="1"/>
  <c r="M11" i="12" s="1"/>
  <c r="C12" i="1" s="1"/>
  <c r="O11" i="12" a="1"/>
  <c r="O11" i="12" s="1"/>
  <c r="E12" i="1" s="1"/>
  <c r="N51" i="12" a="1"/>
  <c r="N51" i="12" s="1"/>
  <c r="M51" i="12" a="1"/>
  <c r="M51" i="12" s="1"/>
  <c r="C52" i="1" s="1"/>
  <c r="L51" i="12" a="1"/>
  <c r="L51" i="12" s="1"/>
  <c r="B52" i="1" s="1"/>
  <c r="O51" i="12" a="1"/>
  <c r="O51" i="12" s="1"/>
  <c r="K51" i="12" a="1"/>
  <c r="K51" i="12" s="1"/>
  <c r="A52" i="1" s="1"/>
  <c r="F52" i="1" s="1"/>
  <c r="K52" i="12" a="1"/>
  <c r="K52" i="12" s="1"/>
  <c r="A53" i="1" s="1"/>
  <c r="F53" i="1" s="1"/>
  <c r="N52" i="12" a="1"/>
  <c r="N52" i="12" s="1"/>
  <c r="M52" i="12" a="1"/>
  <c r="M52" i="12" s="1"/>
  <c r="C53" i="1" s="1"/>
  <c r="L52" i="12" a="1"/>
  <c r="L52" i="12" s="1"/>
  <c r="B53" i="1" s="1"/>
  <c r="O52" i="12" a="1"/>
  <c r="O52" i="12" s="1"/>
  <c r="N8" i="12" a="1"/>
  <c r="N8" i="12" s="1"/>
  <c r="D9" i="1" s="1"/>
  <c r="K8" i="12" a="1"/>
  <c r="K8" i="12" s="1"/>
  <c r="A9" i="1" s="1"/>
  <c r="F9" i="1" s="1"/>
  <c r="L8" i="12" a="1"/>
  <c r="L8" i="12" s="1"/>
  <c r="B9" i="1" s="1"/>
  <c r="O8" i="12" a="1"/>
  <c r="O8" i="12" s="1"/>
  <c r="E9" i="1" s="1"/>
  <c r="M8" i="12" a="1"/>
  <c r="M8" i="12" s="1"/>
  <c r="C9" i="1" s="1"/>
  <c r="N22" i="12" a="1"/>
  <c r="N22" i="12" s="1"/>
  <c r="D23" i="1" s="1"/>
  <c r="K22" i="12" a="1"/>
  <c r="K22" i="12" s="1"/>
  <c r="A23" i="1" s="1"/>
  <c r="F23" i="1" s="1"/>
  <c r="L22" i="12" a="1"/>
  <c r="L22" i="12" s="1"/>
  <c r="B23" i="1" s="1"/>
  <c r="M22" i="12" a="1"/>
  <c r="M22" i="12" s="1"/>
  <c r="C23" i="1" s="1"/>
  <c r="O22" i="12" a="1"/>
  <c r="O22" i="12" s="1"/>
  <c r="E23" i="1" s="1"/>
  <c r="N26" i="12" a="1"/>
  <c r="N26" i="12" s="1"/>
  <c r="D27" i="1" s="1"/>
  <c r="K26" i="12" a="1"/>
  <c r="K26" i="12" s="1"/>
  <c r="A27" i="1" s="1"/>
  <c r="F27" i="1" s="1"/>
  <c r="L26" i="12" a="1"/>
  <c r="L26" i="12" s="1"/>
  <c r="B27" i="1" s="1"/>
  <c r="M26" i="12" a="1"/>
  <c r="M26" i="12" s="1"/>
  <c r="C27" i="1" s="1"/>
  <c r="O26" i="12" a="1"/>
  <c r="O26" i="12" s="1"/>
  <c r="E27" i="1" s="1"/>
  <c r="N19" i="12" a="1"/>
  <c r="N19" i="12" s="1"/>
  <c r="D20" i="1" s="1"/>
  <c r="K19" i="12" a="1"/>
  <c r="K19" i="12" s="1"/>
  <c r="A20" i="1" s="1"/>
  <c r="F20" i="1" s="1"/>
  <c r="L19" i="12" a="1"/>
  <c r="L19" i="12" s="1"/>
  <c r="B20" i="1" s="1"/>
  <c r="O19" i="12" a="1"/>
  <c r="O19" i="12" s="1"/>
  <c r="E20" i="1" s="1"/>
  <c r="M19" i="12" a="1"/>
  <c r="M19" i="12" s="1"/>
  <c r="C20" i="1" s="1"/>
  <c r="N34" i="12" a="1"/>
  <c r="N34" i="12" s="1"/>
  <c r="D35" i="1" s="1"/>
  <c r="K34" i="12" a="1"/>
  <c r="K34" i="12" s="1"/>
  <c r="A35" i="1" s="1"/>
  <c r="F35" i="1" s="1"/>
  <c r="L34" i="12" a="1"/>
  <c r="L34" i="12" s="1"/>
  <c r="B35" i="1" s="1"/>
  <c r="M34" i="12" a="1"/>
  <c r="M34" i="12" s="1"/>
  <c r="C35" i="1" s="1"/>
  <c r="O34" i="12" a="1"/>
  <c r="O34" i="12" s="1"/>
  <c r="E35" i="1" s="1"/>
  <c r="N50" i="12" a="1"/>
  <c r="N50" i="12" s="1"/>
  <c r="M50" i="12" a="1"/>
  <c r="M50" i="12" s="1"/>
  <c r="C51" i="1" s="1"/>
  <c r="K50" i="12" a="1"/>
  <c r="K50" i="12" s="1"/>
  <c r="A51" i="1" s="1"/>
  <c r="F51" i="1" s="1"/>
  <c r="L50" i="12" a="1"/>
  <c r="L50" i="12" s="1"/>
  <c r="B51" i="1" s="1"/>
  <c r="O50" i="12" a="1"/>
  <c r="O50" i="12" s="1"/>
  <c r="N16" i="12" a="1"/>
  <c r="N16" i="12" s="1"/>
  <c r="D17" i="1" s="1"/>
  <c r="L16" i="12" a="1"/>
  <c r="L16" i="12" s="1"/>
  <c r="B17" i="1" s="1"/>
  <c r="M16" i="12" a="1"/>
  <c r="M16" i="12" s="1"/>
  <c r="C17" i="1" s="1"/>
  <c r="K16" i="12" a="1"/>
  <c r="K16" i="12" s="1"/>
  <c r="A17" i="1" s="1"/>
  <c r="F17" i="1" s="1"/>
  <c r="O16" i="12" a="1"/>
  <c r="O16" i="12" s="1"/>
  <c r="E17" i="1" s="1"/>
  <c r="N47" i="12" a="1"/>
  <c r="N47" i="12" s="1"/>
  <c r="M47" i="12" a="1"/>
  <c r="M47" i="12" s="1"/>
  <c r="C48" i="1" s="1"/>
  <c r="L47" i="12" a="1"/>
  <c r="L47" i="12" s="1"/>
  <c r="B48" i="1" s="1"/>
  <c r="O47" i="12" a="1"/>
  <c r="O47" i="12" s="1"/>
  <c r="K47" i="12" a="1"/>
  <c r="K47" i="12" s="1"/>
  <c r="A48" i="1" s="1"/>
  <c r="F48" i="1" s="1"/>
  <c r="N31" i="12" a="1"/>
  <c r="N31" i="12" s="1"/>
  <c r="D32" i="1" s="1"/>
  <c r="L31" i="12" a="1"/>
  <c r="L31" i="12" s="1"/>
  <c r="B32" i="1" s="1"/>
  <c r="K31" i="12" a="1"/>
  <c r="K31" i="12" s="1"/>
  <c r="A32" i="1" s="1"/>
  <c r="F32" i="1" s="1"/>
  <c r="O31" i="12" a="1"/>
  <c r="O31" i="12" s="1"/>
  <c r="E32" i="1" s="1"/>
  <c r="M31" i="12" a="1"/>
  <c r="M31" i="12" s="1"/>
  <c r="C32" i="1" s="1"/>
  <c r="K13" i="12" a="1"/>
  <c r="K13" i="12" s="1"/>
  <c r="A14" i="1" s="1"/>
  <c r="F14" i="1" s="1"/>
  <c r="N13" i="12" a="1"/>
  <c r="N13" i="12" s="1"/>
  <c r="D14" i="1" s="1"/>
  <c r="L13" i="12" a="1"/>
  <c r="L13" i="12" s="1"/>
  <c r="B14" i="1" s="1"/>
  <c r="O13" i="12" a="1"/>
  <c r="O13" i="12" s="1"/>
  <c r="E14" i="1" s="1"/>
  <c r="M13" i="12" a="1"/>
  <c r="M13" i="12" s="1"/>
  <c r="C14" i="1" s="1"/>
  <c r="K28" i="12" a="1"/>
  <c r="K28" i="12" s="1"/>
  <c r="A29" i="1" s="1"/>
  <c r="F29" i="1" s="1"/>
  <c r="N28" i="12" a="1"/>
  <c r="N28" i="12" s="1"/>
  <c r="D29" i="1" s="1"/>
  <c r="L28" i="12" a="1"/>
  <c r="L28" i="12" s="1"/>
  <c r="B29" i="1" s="1"/>
  <c r="M28" i="12" a="1"/>
  <c r="M28" i="12" s="1"/>
  <c r="C29" i="1" s="1"/>
  <c r="O28" i="12" a="1"/>
  <c r="O28" i="12" s="1"/>
  <c r="E29" i="1" s="1"/>
  <c r="K44" i="12" a="1"/>
  <c r="K44" i="12" s="1"/>
  <c r="A45" i="1" s="1"/>
  <c r="F45" i="1" s="1"/>
  <c r="N44" i="12" a="1"/>
  <c r="N44" i="12" s="1"/>
  <c r="D45" i="1" s="1"/>
  <c r="M44" i="12" a="1"/>
  <c r="M44" i="12" s="1"/>
  <c r="C45" i="1" s="1"/>
  <c r="L44" i="12" a="1"/>
  <c r="L44" i="12" s="1"/>
  <c r="B45" i="1" s="1"/>
  <c r="O44" i="12" a="1"/>
  <c r="O44" i="12" s="1"/>
  <c r="E45" i="1" s="1"/>
  <c r="N45" i="12" a="1"/>
  <c r="N45" i="12" s="1"/>
  <c r="D46" i="1" s="1"/>
  <c r="M45" i="12" a="1"/>
  <c r="M45" i="12" s="1"/>
  <c r="C46" i="1" s="1"/>
  <c r="K45" i="12" a="1"/>
  <c r="K45" i="12" s="1"/>
  <c r="A46" i="1" s="1"/>
  <c r="F46" i="1" s="1"/>
  <c r="L45" i="12" a="1"/>
  <c r="L45" i="12" s="1"/>
  <c r="B46" i="1" s="1"/>
  <c r="O45" i="12" a="1"/>
  <c r="O45" i="12" s="1"/>
  <c r="E46" i="1" s="1"/>
  <c r="K10" i="12" a="1"/>
  <c r="K10" i="12" s="1"/>
  <c r="A11" i="1" s="1"/>
  <c r="F11" i="1" s="1"/>
  <c r="N10" i="12" a="1"/>
  <c r="N10" i="12" s="1"/>
  <c r="D11" i="1" s="1"/>
  <c r="L10" i="12" a="1"/>
  <c r="L10" i="12" s="1"/>
  <c r="B11" i="1" s="1"/>
  <c r="O10" i="12" a="1"/>
  <c r="O10" i="12" s="1"/>
  <c r="E11" i="1" s="1"/>
  <c r="M10" i="12" a="1"/>
  <c r="M10" i="12" s="1"/>
  <c r="C11" i="1" s="1"/>
  <c r="N9" i="12" a="1"/>
  <c r="N9" i="12" s="1"/>
  <c r="D10" i="1" s="1"/>
  <c r="L9" i="12" a="1"/>
  <c r="L9" i="12" s="1"/>
  <c r="B10" i="1" s="1"/>
  <c r="M9" i="12" a="1"/>
  <c r="M9" i="12" s="1"/>
  <c r="C10" i="1" s="1"/>
  <c r="O9" i="12" a="1"/>
  <c r="O9" i="12" s="1"/>
  <c r="E10" i="1" s="1"/>
  <c r="K9" i="12" a="1"/>
  <c r="K9" i="12" s="1"/>
  <c r="A10" i="1" s="1"/>
  <c r="F10" i="1" s="1"/>
  <c r="N33" i="12" a="1"/>
  <c r="N33" i="12" s="1"/>
  <c r="D34" i="1" s="1"/>
  <c r="K33" i="12" a="1"/>
  <c r="K33" i="12" s="1"/>
  <c r="A34" i="1" s="1"/>
  <c r="F34" i="1" s="1"/>
  <c r="L33" i="12" a="1"/>
  <c r="L33" i="12" s="1"/>
  <c r="B34" i="1" s="1"/>
  <c r="O33" i="12" a="1"/>
  <c r="O33" i="12" s="1"/>
  <c r="E34" i="1" s="1"/>
  <c r="M33" i="12" a="1"/>
  <c r="M33" i="12" s="1"/>
  <c r="C34" i="1" s="1"/>
  <c r="N42" i="12" a="1"/>
  <c r="N42" i="12" s="1"/>
  <c r="D43" i="1" s="1"/>
  <c r="M42" i="12" a="1"/>
  <c r="M42" i="12" s="1"/>
  <c r="C43" i="1" s="1"/>
  <c r="K42" i="12" a="1"/>
  <c r="K42" i="12" s="1"/>
  <c r="A43" i="1" s="1"/>
  <c r="F43" i="1" s="1"/>
  <c r="L42" i="12" a="1"/>
  <c r="L42" i="12" s="1"/>
  <c r="B43" i="1" s="1"/>
  <c r="O42" i="12" a="1"/>
  <c r="O42" i="12" s="1"/>
  <c r="E43" i="1" s="1"/>
  <c r="K36" i="12" a="1"/>
  <c r="K36" i="12" s="1"/>
  <c r="A37" i="1" s="1"/>
  <c r="F37" i="1" s="1"/>
  <c r="N36" i="12" a="1"/>
  <c r="N36" i="12" s="1"/>
  <c r="D37" i="1" s="1"/>
  <c r="L36" i="12" a="1"/>
  <c r="L36" i="12" s="1"/>
  <c r="B37" i="1" s="1"/>
  <c r="M36" i="12" a="1"/>
  <c r="M36" i="12" s="1"/>
  <c r="C37" i="1" s="1"/>
  <c r="O36" i="12" a="1"/>
  <c r="O36" i="12" s="1"/>
  <c r="E37" i="1" s="1"/>
  <c r="N49" i="12" a="1"/>
  <c r="N49" i="12" s="1"/>
  <c r="M49" i="12" a="1"/>
  <c r="M49" i="12" s="1"/>
  <c r="C50" i="1" s="1"/>
  <c r="K49" i="12" a="1"/>
  <c r="K49" i="12" s="1"/>
  <c r="A50" i="1" s="1"/>
  <c r="F50" i="1" s="1"/>
  <c r="L49" i="12" a="1"/>
  <c r="L49" i="12" s="1"/>
  <c r="B50" i="1" s="1"/>
  <c r="O49" i="12" a="1"/>
  <c r="O49" i="12" s="1"/>
  <c r="N14" i="12" a="1"/>
  <c r="N14" i="12" s="1"/>
  <c r="D15" i="1" s="1"/>
  <c r="K14" i="12" a="1"/>
  <c r="K14" i="12" s="1"/>
  <c r="A15" i="1" s="1"/>
  <c r="F15" i="1" s="1"/>
  <c r="L14" i="12" a="1"/>
  <c r="L14" i="12" s="1"/>
  <c r="B15" i="1" s="1"/>
  <c r="M14" i="12" a="1"/>
  <c r="M14" i="12" s="1"/>
  <c r="C15" i="1" s="1"/>
  <c r="O14" i="12" a="1"/>
  <c r="O14" i="12" s="1"/>
  <c r="E15" i="1" s="1"/>
  <c r="N29" i="12" a="1"/>
  <c r="N29" i="12" s="1"/>
  <c r="D30" i="1" s="1"/>
  <c r="K29" i="12" a="1"/>
  <c r="K29" i="12" s="1"/>
  <c r="A30" i="1" s="1"/>
  <c r="F30" i="1" s="1"/>
  <c r="L29" i="12" a="1"/>
  <c r="L29" i="12" s="1"/>
  <c r="B30" i="1" s="1"/>
  <c r="O29" i="12" a="1"/>
  <c r="O29" i="12" s="1"/>
  <c r="E30" i="1" s="1"/>
  <c r="M29" i="12" a="1"/>
  <c r="M29" i="12" s="1"/>
  <c r="C30" i="1" s="1"/>
  <c r="N23" i="12" a="1"/>
  <c r="N23" i="12" s="1"/>
  <c r="D24" i="1" s="1"/>
  <c r="K23" i="12" a="1"/>
  <c r="K23" i="12" s="1"/>
  <c r="A24" i="1" s="1"/>
  <c r="F24" i="1" s="1"/>
  <c r="L23" i="12" a="1"/>
  <c r="L23" i="12" s="1"/>
  <c r="B24" i="1" s="1"/>
  <c r="O23" i="12" a="1"/>
  <c r="O23" i="12" s="1"/>
  <c r="E24" i="1" s="1"/>
  <c r="M23" i="12" a="1"/>
  <c r="M23" i="12" s="1"/>
  <c r="C24" i="1" s="1"/>
  <c r="N38" i="12" a="1"/>
  <c r="N38" i="12" s="1"/>
  <c r="D39" i="1" s="1"/>
  <c r="M38" i="12" a="1"/>
  <c r="M38" i="12" s="1"/>
  <c r="C39" i="1" s="1"/>
  <c r="K38" i="12" a="1"/>
  <c r="K38" i="12" s="1"/>
  <c r="A39" i="1" s="1"/>
  <c r="F39" i="1" s="1"/>
  <c r="L38" i="12" a="1"/>
  <c r="L38" i="12" s="1"/>
  <c r="B39" i="1" s="1"/>
  <c r="O38" i="12" a="1"/>
  <c r="O38" i="12" s="1"/>
  <c r="E39" i="1" s="1"/>
  <c r="N54" i="12" a="1"/>
  <c r="N54" i="12" s="1"/>
  <c r="M54" i="12" a="1"/>
  <c r="M54" i="12" s="1"/>
  <c r="C55" i="1" s="1"/>
  <c r="K54" i="12" a="1"/>
  <c r="K54" i="12" s="1"/>
  <c r="A55" i="1" s="1"/>
  <c r="F55" i="1" s="1"/>
  <c r="L54" i="12" a="1"/>
  <c r="L54" i="12" s="1"/>
  <c r="B55" i="1" s="1"/>
  <c r="O54" i="12" a="1"/>
  <c r="O54" i="12" s="1"/>
  <c r="N20" i="12" a="1"/>
  <c r="N20" i="12" s="1"/>
  <c r="D21" i="1" s="1"/>
  <c r="L20" i="12" a="1"/>
  <c r="L20" i="12" s="1"/>
  <c r="B21" i="1" s="1"/>
  <c r="M20" i="12" a="1"/>
  <c r="M20" i="12" s="1"/>
  <c r="C21" i="1" s="1"/>
  <c r="O20" i="12" a="1"/>
  <c r="O20" i="12" s="1"/>
  <c r="E21" i="1" s="1"/>
  <c r="K20" i="12" a="1"/>
  <c r="K20" i="12" s="1"/>
  <c r="A21" i="1" s="1"/>
  <c r="F21" i="1" s="1"/>
  <c r="N55" i="12" a="1"/>
  <c r="N55" i="12" s="1"/>
  <c r="M55" i="12" a="1"/>
  <c r="M55" i="12" s="1"/>
  <c r="C56" i="1" s="1"/>
  <c r="L55" i="12" a="1"/>
  <c r="L55" i="12" s="1"/>
  <c r="B56" i="1" s="1"/>
  <c r="O55" i="12" a="1"/>
  <c r="O55" i="12" s="1"/>
  <c r="K55" i="12" a="1"/>
  <c r="K55" i="12" s="1"/>
  <c r="A56" i="1" s="1"/>
  <c r="F56" i="1" s="1"/>
  <c r="N39" i="12" a="1"/>
  <c r="N39" i="12" s="1"/>
  <c r="D40" i="1" s="1"/>
  <c r="M39" i="12" a="1"/>
  <c r="M39" i="12" s="1"/>
  <c r="C40" i="1" s="1"/>
  <c r="L39" i="12" a="1"/>
  <c r="L39" i="12" s="1"/>
  <c r="B40" i="1" s="1"/>
  <c r="O39" i="12" a="1"/>
  <c r="O39" i="12" s="1"/>
  <c r="E40" i="1" s="1"/>
  <c r="K39" i="12" a="1"/>
  <c r="K39" i="12" s="1"/>
  <c r="A40" i="1" s="1"/>
  <c r="F40" i="1" s="1"/>
  <c r="K17" i="12" a="1"/>
  <c r="K17" i="12" s="1"/>
  <c r="A18" i="1" s="1"/>
  <c r="F18" i="1" s="1"/>
  <c r="N17" i="12" a="1"/>
  <c r="N17" i="12" s="1"/>
  <c r="D18" i="1" s="1"/>
  <c r="L17" i="12" a="1"/>
  <c r="L17" i="12" s="1"/>
  <c r="B18" i="1" s="1"/>
  <c r="O17" i="12" a="1"/>
  <c r="O17" i="12" s="1"/>
  <c r="E18" i="1" s="1"/>
  <c r="M17" i="12" a="1"/>
  <c r="M17" i="12" s="1"/>
  <c r="C18" i="1" s="1"/>
  <c r="K32" i="12" a="1"/>
  <c r="K32" i="12" s="1"/>
  <c r="A33" i="1" s="1"/>
  <c r="F33" i="1" s="1"/>
  <c r="N32" i="12" a="1"/>
  <c r="N32" i="12" s="1"/>
  <c r="D33" i="1" s="1"/>
  <c r="L32" i="12" a="1"/>
  <c r="L32" i="12" s="1"/>
  <c r="B33" i="1" s="1"/>
  <c r="M32" i="12" a="1"/>
  <c r="M32" i="12" s="1"/>
  <c r="C33" i="1" s="1"/>
  <c r="O32" i="12" a="1"/>
  <c r="O32" i="12" s="1"/>
  <c r="E33" i="1" s="1"/>
  <c r="K48" i="12" a="1"/>
  <c r="K48" i="12" s="1"/>
  <c r="A49" i="1" s="1"/>
  <c r="F49" i="1" s="1"/>
  <c r="N48" i="12" a="1"/>
  <c r="N48" i="12" s="1"/>
  <c r="M48" i="12" a="1"/>
  <c r="M48" i="12" s="1"/>
  <c r="C49" i="1" s="1"/>
  <c r="L48" i="12" a="1"/>
  <c r="L48" i="12" s="1"/>
  <c r="B49" i="1" s="1"/>
  <c r="O48" i="12" a="1"/>
  <c r="O48" i="12" s="1"/>
  <c r="N53" i="12" a="1"/>
  <c r="N53" i="12" s="1"/>
  <c r="K53" i="12" a="1"/>
  <c r="K53" i="12" s="1"/>
  <c r="A54" i="1" s="1"/>
  <c r="F54" i="1" s="1"/>
  <c r="M53" i="12" a="1"/>
  <c r="M53" i="12" s="1"/>
  <c r="C54" i="1" s="1"/>
  <c r="L53" i="12" a="1"/>
  <c r="L53" i="12" s="1"/>
  <c r="B54" i="1" s="1"/>
  <c r="O53" i="12" a="1"/>
  <c r="O53" i="12" s="1"/>
  <c r="N12" i="12" a="1"/>
  <c r="N12" i="12" s="1"/>
  <c r="D13" i="1" s="1"/>
  <c r="K12" i="12" a="1"/>
  <c r="K12" i="12" s="1"/>
  <c r="A13" i="1" s="1"/>
  <c r="F13" i="1" s="1"/>
  <c r="L12" i="12" a="1"/>
  <c r="L12" i="12" s="1"/>
  <c r="B13" i="1" s="1"/>
  <c r="O12" i="12" a="1"/>
  <c r="O12" i="12" s="1"/>
  <c r="E13" i="1" s="1"/>
  <c r="M12" i="12" a="1"/>
  <c r="M12" i="12" s="1"/>
  <c r="C13" i="1" s="1"/>
  <c r="A60" i="1"/>
  <c r="N59" i="12" a="1"/>
  <c r="N59" i="12" s="1"/>
  <c r="O59" i="12" a="1"/>
  <c r="O59" i="12" s="1"/>
  <c r="M59" i="12" a="1"/>
  <c r="M59" i="12" s="1"/>
  <c r="C60" i="1" s="1"/>
  <c r="L59" i="12" a="1"/>
  <c r="L59" i="12" s="1"/>
  <c r="B60" i="1" s="1"/>
  <c r="A59" i="1"/>
  <c r="O58" i="12" a="1"/>
  <c r="O58" i="12" s="1"/>
  <c r="L58" i="12" a="1"/>
  <c r="L58" i="12" s="1"/>
  <c r="B59" i="1" s="1"/>
  <c r="M58" i="12" a="1"/>
  <c r="M58" i="12" s="1"/>
  <c r="C59" i="1" s="1"/>
  <c r="N58" i="12" a="1"/>
  <c r="N58" i="12" s="1"/>
  <c r="A57" i="1"/>
  <c r="F57" i="1" s="1"/>
  <c r="O56" i="12" a="1"/>
  <c r="O56" i="12" s="1"/>
  <c r="N56" i="12" a="1"/>
  <c r="N56" i="12" s="1"/>
  <c r="L56" i="12" a="1"/>
  <c r="L56" i="12" s="1"/>
  <c r="B57" i="1" s="1"/>
  <c r="M56" i="12" a="1"/>
  <c r="M56" i="12" s="1"/>
  <c r="C57" i="1" s="1"/>
  <c r="A62" i="1"/>
  <c r="M61" i="12" a="1"/>
  <c r="M61" i="12" s="1"/>
  <c r="C62" i="1" s="1"/>
  <c r="O61" i="12" a="1"/>
  <c r="O61" i="12" s="1"/>
  <c r="L61" i="12" a="1"/>
  <c r="L61" i="12" s="1"/>
  <c r="B62" i="1" s="1"/>
  <c r="N61" i="12" a="1"/>
  <c r="N61" i="12" s="1"/>
  <c r="B22" i="1"/>
  <c r="C47" i="1"/>
  <c r="A63" i="1"/>
  <c r="M62" i="12" a="1"/>
  <c r="M62" i="12" s="1"/>
  <c r="C63" i="1" s="1"/>
  <c r="O62" i="12" a="1"/>
  <c r="O62" i="12" s="1"/>
  <c r="L62" i="12" a="1"/>
  <c r="L62" i="12" s="1"/>
  <c r="B63" i="1" s="1"/>
  <c r="N62" i="12" a="1"/>
  <c r="N62" i="12" s="1"/>
  <c r="A61" i="1"/>
  <c r="N60" i="12" a="1"/>
  <c r="N60" i="12" s="1"/>
  <c r="O60" i="12" a="1"/>
  <c r="O60" i="12" s="1"/>
  <c r="L60" i="12" a="1"/>
  <c r="L60" i="12" s="1"/>
  <c r="B61" i="1" s="1"/>
  <c r="M60" i="12" a="1"/>
  <c r="M60" i="12" s="1"/>
  <c r="C61" i="1" s="1"/>
  <c r="A58" i="1"/>
  <c r="M57" i="12" a="1"/>
  <c r="M57" i="12" s="1"/>
  <c r="C58" i="1" s="1"/>
  <c r="N57" i="12" a="1"/>
  <c r="N57" i="12" s="1"/>
  <c r="O57" i="12" a="1"/>
  <c r="O57" i="12" s="1"/>
  <c r="L57" i="12" a="1"/>
  <c r="L57" i="12" s="1"/>
  <c r="B58" i="1" s="1"/>
  <c r="D9" i="15" l="1"/>
  <c r="A9" i="15"/>
  <c r="F9" i="15" s="1"/>
  <c r="C9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<sst xmlns="http://schemas.openxmlformats.org/spreadsheetml/2006/main" count="1120" uniqueCount="648">
  <si>
    <t>1 YEAR</t>
  </si>
  <si>
    <t>3 YEAR</t>
  </si>
  <si>
    <t>5 YEAR</t>
  </si>
  <si>
    <t>10 YEAR</t>
  </si>
  <si>
    <t>     –</t>
  </si>
  <si>
    <t>Absa New Wave EURO</t>
  </si>
  <si>
    <t>Absa New Wave GBP</t>
  </si>
  <si>
    <t>Absa New Wave USD</t>
  </si>
  <si>
    <t>Absa New Wave Platinum</t>
  </si>
  <si>
    <t>Absa New Wave Silver</t>
  </si>
  <si>
    <t>Absa New Gold</t>
  </si>
  <si>
    <t>Absa New Palladium</t>
  </si>
  <si>
    <t>Absa New Plat</t>
  </si>
  <si>
    <t>Source: Profile Data, Product Provider MMD's</t>
  </si>
  <si>
    <t>CURRENCY FUND</t>
  </si>
  <si>
    <t>TAX FREE SAVINGS FUND</t>
  </si>
  <si>
    <t>-</t>
  </si>
  <si>
    <t xml:space="preserve">ETFs </t>
  </si>
  <si>
    <t xml:space="preserve">TAX FREE SAVINGS </t>
  </si>
  <si>
    <t xml:space="preserve">ETNs </t>
  </si>
  <si>
    <t>1nvest Gold</t>
  </si>
  <si>
    <t>1nvest Palladium</t>
  </si>
  <si>
    <t>1nvest Platinum</t>
  </si>
  <si>
    <t>1nvest Rhodium</t>
  </si>
  <si>
    <t>MANAGED INDEX TRACKER FUND PORTFOLIOS</t>
  </si>
  <si>
    <t>ETFs</t>
  </si>
  <si>
    <t>Satrix</t>
  </si>
  <si>
    <t>Sygnia</t>
  </si>
  <si>
    <t>Coreshares</t>
  </si>
  <si>
    <t>H1</t>
  </si>
  <si>
    <t>H2</t>
  </si>
  <si>
    <t>H3</t>
  </si>
  <si>
    <t>H4</t>
  </si>
  <si>
    <t>Product Provider List</t>
  </si>
  <si>
    <t>Cloud Atlas</t>
  </si>
  <si>
    <t>Select a Product Provider:</t>
  </si>
  <si>
    <t>All Funds by Sector</t>
  </si>
  <si>
    <t>Sector</t>
  </si>
  <si>
    <t>Equity Financial</t>
  </si>
  <si>
    <t>Equity General</t>
  </si>
  <si>
    <t>Equity Industrial</t>
  </si>
  <si>
    <t>Equity Large Cap</t>
  </si>
  <si>
    <t>Equity Resources</t>
  </si>
  <si>
    <t>Equity Mid &amp; Small Cap</t>
  </si>
  <si>
    <t>Int Bearing Variable Term</t>
  </si>
  <si>
    <t>Int Bearing Money Market</t>
  </si>
  <si>
    <t>Real Estate General</t>
  </si>
  <si>
    <t>Global Equity General</t>
  </si>
  <si>
    <t>Global Interest Bearing Variable Term</t>
  </si>
  <si>
    <t>Global Real Estate General</t>
  </si>
  <si>
    <t>Regional Equity General</t>
  </si>
  <si>
    <t xml:space="preserve">Regional Interest Bearing Variable Term </t>
  </si>
  <si>
    <t>Regional Real Estate General</t>
  </si>
  <si>
    <t>Unit Trusts</t>
  </si>
  <si>
    <t>Allan Gray</t>
  </si>
  <si>
    <t>UNIT TRUSTS (OFFSHORE)</t>
  </si>
  <si>
    <t>GinsGlobal US Equity</t>
  </si>
  <si>
    <t>Ginsglobal Equity</t>
  </si>
  <si>
    <t>Ginsglobal Bond</t>
  </si>
  <si>
    <t>Ginsglobal Money Market</t>
  </si>
  <si>
    <t>*All returns demoniated in USD</t>
  </si>
  <si>
    <t>All</t>
  </si>
  <si>
    <t>BCI</t>
  </si>
  <si>
    <t>BlueAlpha</t>
  </si>
  <si>
    <t>Cadiz</t>
  </si>
  <si>
    <t>Prescient</t>
  </si>
  <si>
    <t>Multi-asset Flexible</t>
  </si>
  <si>
    <t>Multi-asset Low Equity</t>
  </si>
  <si>
    <t>Multi-asset Medium Equity</t>
  </si>
  <si>
    <t>Multi-asset High Equity</t>
  </si>
  <si>
    <t>Global Multi-asset Flexible</t>
  </si>
  <si>
    <t>Multi-asset Income</t>
  </si>
  <si>
    <t>Commodity Fund</t>
  </si>
  <si>
    <t>Currency Fund</t>
  </si>
  <si>
    <t>Offshore Regional Equity</t>
  </si>
  <si>
    <t>Offshore General Equity</t>
  </si>
  <si>
    <t>Offshore Fixed Interest</t>
  </si>
  <si>
    <t>Offshore Money Market</t>
  </si>
  <si>
    <t>SECTOR</t>
  </si>
  <si>
    <t>UNIT TRUSTS</t>
  </si>
  <si>
    <t>EQUITY</t>
  </si>
  <si>
    <t>FIXED INCOME</t>
  </si>
  <si>
    <t>MONEY MARKET</t>
  </si>
  <si>
    <t>COMMODITY FUNDS</t>
  </si>
  <si>
    <t>SUMMARY</t>
  </si>
  <si>
    <t>MANAGED PORTFOLIOS</t>
  </si>
  <si>
    <t>ETNs</t>
  </si>
  <si>
    <t>OFFSHORE UNIT TRUSTS</t>
  </si>
  <si>
    <t>TAX FREE SAVINGS</t>
  </si>
  <si>
    <t>BCI Centaur BCI Flexible Fund</t>
  </si>
  <si>
    <t>Allan Gray Balanced</t>
  </si>
  <si>
    <t>Allan Gray Bond</t>
  </si>
  <si>
    <t>Allan Gray Equity</t>
  </si>
  <si>
    <t>Allan Gray Orbis Global Equity Feeder</t>
  </si>
  <si>
    <t>BCI Fundsmith Equity Feeder</t>
  </si>
  <si>
    <t>BCI Sasfin BCI Flexible Income</t>
  </si>
  <si>
    <t>BlueAlpha BCI Equity</t>
  </si>
  <si>
    <t>Cadiz BCI Money Market</t>
  </si>
  <si>
    <t>Sygnia FAANG Plus Equity</t>
  </si>
  <si>
    <t>Sygnia International Flexible Fund of Funds</t>
  </si>
  <si>
    <t>Sygnia Skeleton Balanced 40</t>
  </si>
  <si>
    <t>Sygnia Skeleton Balanced 60</t>
  </si>
  <si>
    <t>BCI 36ONE BCI Flexible Opportunity</t>
  </si>
  <si>
    <t>BCI Stable Fund of Funds</t>
  </si>
  <si>
    <t>BlueAlpha BCI Global Equity</t>
  </si>
  <si>
    <t>BlueAlpha BCI Balanced</t>
  </si>
  <si>
    <t>Cadiz BCI Enhanced Income</t>
  </si>
  <si>
    <t>BCI Income Plus</t>
  </si>
  <si>
    <t>Prescient Balanced</t>
  </si>
  <si>
    <t>Prescient Core Capped Equity</t>
  </si>
  <si>
    <t>Prescient Income Provider</t>
  </si>
  <si>
    <t>Satrix Balanced Index</t>
  </si>
  <si>
    <t>Satrix Smartcore Index</t>
  </si>
  <si>
    <t>Satrix Property Index</t>
  </si>
  <si>
    <t>Satrix MSCI World Equity index feeder</t>
  </si>
  <si>
    <t>Cadiz BCI Absolute Yield</t>
  </si>
  <si>
    <t>Satrix MSCI World Equity Feeder ETF</t>
  </si>
  <si>
    <t>Satrix Volatility Managed High Growth Equity ETF</t>
  </si>
  <si>
    <t>Satrix Property ETF</t>
  </si>
  <si>
    <t>Satrix Inflation Linked Bond ETF</t>
  </si>
  <si>
    <t>Satrix TRACI 3 Month ETF</t>
  </si>
  <si>
    <t>Satrix Volatility Managed Defensive Equity ETF</t>
  </si>
  <si>
    <t>Satrix Volatility Managed Moderate Equity ETF</t>
  </si>
  <si>
    <t>1NVEST MSCI World Index Feeder ETF</t>
  </si>
  <si>
    <t>1NVEST S&amp;P 500 Index Feeder ETF</t>
  </si>
  <si>
    <t>1NVEST S&amp;P 500 Info Tech Index Feeder ETF</t>
  </si>
  <si>
    <t>1NVEST</t>
  </si>
  <si>
    <t>FNB</t>
  </si>
  <si>
    <t>Satrix Capped INDI ETF</t>
  </si>
  <si>
    <t>Satrix DIVI ETF</t>
  </si>
  <si>
    <t>Satrix FINI ETF</t>
  </si>
  <si>
    <t>Satrix Nasdaq 100 ETF</t>
  </si>
  <si>
    <t>Satrix RAFI 40 ETF</t>
  </si>
  <si>
    <t>Satrix RESI ETF</t>
  </si>
  <si>
    <t>Satrix SWIX TOP 40 ETF</t>
  </si>
  <si>
    <t>Palmyra Asset Management BCI Equity</t>
  </si>
  <si>
    <t>Palmyra Asset Management BCI Balanced</t>
  </si>
  <si>
    <t>Palmyra Asset Management BCI Stable</t>
  </si>
  <si>
    <t>Satrix Value Equity ETF</t>
  </si>
  <si>
    <t>Satrix Quality South Africa ETF</t>
  </si>
  <si>
    <t>Sygnia Itrix SWIX 40 ETF</t>
  </si>
  <si>
    <t>Satrix Equity Momentum ETF</t>
  </si>
  <si>
    <t>Satrix S&amp;P GIVI SA Top 50 ETF</t>
  </si>
  <si>
    <t>Satrix Shariah Top 40 Index ETF</t>
  </si>
  <si>
    <t>FNB Top40 ETF</t>
  </si>
  <si>
    <t>Sygnia Itrix Top 40 ETF</t>
  </si>
  <si>
    <t>FNB MidCap ETF</t>
  </si>
  <si>
    <t>Satrix GOVI ETF</t>
  </si>
  <si>
    <t>Satrix MSCI Emerging Markets Feeder ETF</t>
  </si>
  <si>
    <t>Satrix S&amp;P 500 Feeder ETF</t>
  </si>
  <si>
    <t>Sygnia Itrix Eurostoxx50 ETF</t>
  </si>
  <si>
    <t>Sygnia Itrix FTSE100 ETF</t>
  </si>
  <si>
    <t>Sygnia Itrix MSCI Japan ETF</t>
  </si>
  <si>
    <t>Sygnia Itrix MSCI US Index ETF</t>
  </si>
  <si>
    <t>Sygnia Itrix MSCI World Index ETF</t>
  </si>
  <si>
    <t>FNB World Government Bond ETF</t>
  </si>
  <si>
    <t>Sygnia Itrix Global Property ETF</t>
  </si>
  <si>
    <t>Cloud Atlas AMI Big50 ex-SA ETF</t>
  </si>
  <si>
    <t>Sygnia Itrix S&amp;P 500 ETF</t>
  </si>
  <si>
    <t>Cloud Atlas AMI Real Estate ex-SA E</t>
  </si>
  <si>
    <t>1NVEST Swix 40 ETF</t>
  </si>
  <si>
    <t>1NVEST Top 40 ETF</t>
  </si>
  <si>
    <t>1NVEST SA Bond ETF</t>
  </si>
  <si>
    <t>1NVEST SA Property ETF</t>
  </si>
  <si>
    <t>1NVEST Global Government Bond Index Feeder ETF</t>
  </si>
  <si>
    <t>Prescient Core Equity</t>
  </si>
  <si>
    <t>Satrix Top 40 ETF</t>
  </si>
  <si>
    <t>Sygnia Itrix 4th Industrial Revolution</t>
  </si>
  <si>
    <t>FNB Government Inflation Linked Bond ETF</t>
  </si>
  <si>
    <t>Satrix Multi Asset Passive Portfolios Solutions Protect ETF</t>
  </si>
  <si>
    <t>Satrix Multi Asset Passive Portfolios Solutions Growth ETF</t>
  </si>
  <si>
    <t>Fund name</t>
  </si>
  <si>
    <t>1 Year</t>
  </si>
  <si>
    <t>3 Year</t>
  </si>
  <si>
    <t>5 Year</t>
  </si>
  <si>
    <t>10 Year</t>
  </si>
  <si>
    <t>Ashburton FNB MidCap ETF TR in ZA</t>
  </si>
  <si>
    <t>Ashburton FNB Top40 ETF TR in ZA</t>
  </si>
  <si>
    <t>FNB Government Inflation Linked Bond ETF TR in ZA</t>
  </si>
  <si>
    <t>FNB World Government Bond ETF TR in ZA</t>
  </si>
  <si>
    <t>Satrix Global Aggregate Bond Feeder TR in ZA</t>
  </si>
  <si>
    <t>Satrix MSCI China Feeder ETF in ZA</t>
  </si>
  <si>
    <t>Satrix MSCI World Equity Feeder ETF in ZA</t>
  </si>
  <si>
    <t>Satrix MSCI World ESG Enhanced Feed in ZA</t>
  </si>
  <si>
    <t>Satrix Property ETF A TR in ZA</t>
  </si>
  <si>
    <t>Satrix Quality South Africa ETF TR in ZA</t>
  </si>
  <si>
    <t>Satrix SA Bond Portfolio ETF A TR in ZA</t>
  </si>
  <si>
    <t>Satrix Satrix 40 ETF A TR in ZA</t>
  </si>
  <si>
    <t>Satrix Satrix Capped All Share ETF TR in ZA</t>
  </si>
  <si>
    <t>Satrix Satrix Capped INDI ETF A TR in ZA</t>
  </si>
  <si>
    <t>Satrix Satrix DIVI ETF A TR in ZA</t>
  </si>
  <si>
    <t>Satrix Satrix FINI ETF A TR in ZA</t>
  </si>
  <si>
    <t>Satrix Satrix Global Infrastructure Feeder ETF TR in ZA</t>
  </si>
  <si>
    <t>Satrix Satrix Inclusion and Diversity ETF TR in ZA</t>
  </si>
  <si>
    <t>Satrix Satrix MSCI EM ESG ETF in ZA</t>
  </si>
  <si>
    <t>Satrix Satrix MSCI Emerging Markets Feeder ETF TR in ZA</t>
  </si>
  <si>
    <t>Satrix Satrix MSCI India Feeder ETF in ZA</t>
  </si>
  <si>
    <t>Satrix Satrix Nasdaq 100 ETF in ZA</t>
  </si>
  <si>
    <t>Satrix Satrix RAFI 40 ETF A TR in ZA</t>
  </si>
  <si>
    <t>Satrix Satrix RESI ETF A TR in ZA</t>
  </si>
  <si>
    <t>Satrix Satrix S&amp;P 500 Feeder ETF TR in ZA</t>
  </si>
  <si>
    <t>Satrix Satrix S&amp;P Namibia Bond ETF in ZA</t>
  </si>
  <si>
    <t>Satrix Satrix SWIX TOP 40 ETF A TR in ZA</t>
  </si>
  <si>
    <t>STANLIB 1NVEST Global Government Bond Index Feeder ETF TR in ZA</t>
  </si>
  <si>
    <t>STANLIB 1NVEST Global REIT Index Feeder ETF TR in ZA</t>
  </si>
  <si>
    <t>STANLIB 1NVEST MSCI World Index Feeder ETF in ZA</t>
  </si>
  <si>
    <t>STANLIB 1NVEST S&amp;P 500 Index Feeder ETF in ZA</t>
  </si>
  <si>
    <t>STANLIB 1NVEST S&amp;P 500 Info Tech Index Feeder ETF in ZA</t>
  </si>
  <si>
    <t>STANLIB 1NVEST SA Bond ETF TR in ZA</t>
  </si>
  <si>
    <t>STANLIB 1NVEST SA Property ETF TR in ZA</t>
  </si>
  <si>
    <t>STANLIB 1NVEST Swix 40 ETF TR in ZA</t>
  </si>
  <si>
    <t>STANLIB 1NVEST Top 40 ETF TR in ZA</t>
  </si>
  <si>
    <t>Sygnia Itrix Eurostoxx50 ETF TR in ZA</t>
  </si>
  <si>
    <t>Sygnia Itrix FTSE100 ETF TR in ZA</t>
  </si>
  <si>
    <t>Sygnia Itrix Global Property ETF TR in ZA</t>
  </si>
  <si>
    <t>Sygnia Itrix MSCI Japan ETF TR in ZA</t>
  </si>
  <si>
    <t>Sygnia Itrix S&amp;P 500 ETF TR in ZA</t>
  </si>
  <si>
    <t>Sygnia Itrix Top 40 ETF TR in ZA</t>
  </si>
  <si>
    <t>Sygnia Sygnia Itrix 4th Industrial Revolut TR in ZA</t>
  </si>
  <si>
    <t>Sygnia Sygnia Itrix MSCI US Index ETF TR in ZA</t>
  </si>
  <si>
    <t>Sygnia Sygnia Itrix MSCI World Index ETF TR in ZA</t>
  </si>
  <si>
    <t>Sygnia Sygnia Itrix Solactive Healthcare 150 ETF TR in ZA</t>
  </si>
  <si>
    <t>Real Fund Name</t>
  </si>
  <si>
    <t>EFT DUMP HERE</t>
  </si>
  <si>
    <t>Satrix MSCI China Feeder ETF</t>
  </si>
  <si>
    <t>Satrix MSCI World ESG Enhanced Feed</t>
  </si>
  <si>
    <t>Satrix MSCI EM ESG ETF</t>
  </si>
  <si>
    <t>Satrix MSCI India Feeder ETF</t>
  </si>
  <si>
    <t>Satrix S&amp;P Namibia Bond ETF</t>
  </si>
  <si>
    <t>Sygnia Itrix MSCI Emerging Markets</t>
  </si>
  <si>
    <t>Sygnia Itrix S&amp;P Global 1200 ESG ETF</t>
  </si>
  <si>
    <t>Satrix Global Aggregate Bond Feeder</t>
  </si>
  <si>
    <t>Satrix Capped All Share ETF</t>
  </si>
  <si>
    <t>Satrix Global Infrastructure Feeder ETF</t>
  </si>
  <si>
    <t>Satrix Inclusion and Diversity ETF</t>
  </si>
  <si>
    <t>Satrix Reitway Global Property ETF</t>
  </si>
  <si>
    <t>1NVEST Global REIT Index Feeder ETF</t>
  </si>
  <si>
    <t>Sygnia Itrix Solactive Healthcare 150 ETF</t>
  </si>
  <si>
    <t>Satrix SA Bond Portfolio ETF</t>
  </si>
  <si>
    <t>Anchor Anchor BCI Global Equity Feeder Fund A in ZA</t>
  </si>
  <si>
    <t>Anchor BCI Global Technology A in ZA</t>
  </si>
  <si>
    <t>BlueAlpha BCI Global Equity A in ZA</t>
  </si>
  <si>
    <t>Sygnia Health Innovation Global Equ B in ZA</t>
  </si>
  <si>
    <t>3B BCI Stable Fund of Funds 3B1</t>
  </si>
  <si>
    <t>Allan Gray Balanced A</t>
  </si>
  <si>
    <t>Allan Gray Bond A</t>
  </si>
  <si>
    <t>Allan Gray Equity A</t>
  </si>
  <si>
    <t>Allan Gray Money Market A</t>
  </si>
  <si>
    <t>BCI 36ONE BCI Flexible Opportunity A1</t>
  </si>
  <si>
    <t>BCI Fundsmith Equity Feeder A</t>
  </si>
  <si>
    <t>BCI Income Plus C</t>
  </si>
  <si>
    <t>BCI Sasfin BCI Flexible Income A</t>
  </si>
  <si>
    <t>BlueAlpha BCI Balanced C</t>
  </si>
  <si>
    <t>BlueAlpha BCI Equity A</t>
  </si>
  <si>
    <t>Cadiz BCI Absolute Yield A</t>
  </si>
  <si>
    <t>Cadiz BCI Enhanced Income C</t>
  </si>
  <si>
    <t>Cadiz BCI Money Market A</t>
  </si>
  <si>
    <t>Prescient Balanced A2</t>
  </si>
  <si>
    <t>Prescient Core All Share Equity A2</t>
  </si>
  <si>
    <t>Prescient Core Capped Equity A2</t>
  </si>
  <si>
    <t>Prescient Core Equity A2</t>
  </si>
  <si>
    <t>Prescient Income Provider A1</t>
  </si>
  <si>
    <t>Satrix Balanced Index A2</t>
  </si>
  <si>
    <t>Satrix MSCI World Equity index feeder A1</t>
  </si>
  <si>
    <t>Satrix Property Index A1</t>
  </si>
  <si>
    <t>Satrix Smartcore Index A1</t>
  </si>
  <si>
    <t>Sygnia 4th Industrial Revolution Global Equity A</t>
  </si>
  <si>
    <t>Sygnia FAANG Plus Equity A</t>
  </si>
  <si>
    <t>Sygnia International Flexible Fund of Funds A</t>
  </si>
  <si>
    <t>Sygnia Skeleton Balanced 40 A</t>
  </si>
  <si>
    <t>Sygnia Skeleton Balanced 60 A</t>
  </si>
  <si>
    <t>Sygnia Sygnia Money Market A</t>
  </si>
  <si>
    <t>Sygnia Sygnia Skeleton Balanced 70 A</t>
  </si>
  <si>
    <t>Allan Gray Money Market</t>
  </si>
  <si>
    <t>3B BCI Stable Fund of Funds</t>
  </si>
  <si>
    <t>Anchor BCI Global Technology</t>
  </si>
  <si>
    <t>Prescient Core All Share Equity</t>
  </si>
  <si>
    <t>Sygnia 4th Industrial Revolution Global Equity</t>
  </si>
  <si>
    <t>Sygnia Health Innovation Global Equity</t>
  </si>
  <si>
    <t>UT Dump Here</t>
  </si>
  <si>
    <t>Anchor BCI Global Equity Feeder Fund</t>
  </si>
  <si>
    <t>Not Yet Assigned</t>
  </si>
  <si>
    <t>Sygnia Skeleton Balanced 70</t>
  </si>
  <si>
    <t>Sygnia Money Market</t>
  </si>
  <si>
    <t>Don't change unless name is changing</t>
  </si>
  <si>
    <t>EFT Name</t>
  </si>
  <si>
    <t>Satrix Satrix GOVI ETF TR in ZA</t>
  </si>
  <si>
    <t>Satrix Satrix Low Volatility ETF in ZA</t>
  </si>
  <si>
    <t>Satrix Multi Asset Passive Portfolio Solutions Growth ETF Dis ZAR in ZA</t>
  </si>
  <si>
    <t>Satrix Multi Asset Passive Portfolios Solutions Protect Dis ZAR in ZA</t>
  </si>
  <si>
    <t>Satrix Low Volatility ETF</t>
  </si>
  <si>
    <t>Satrix Satrix Shariah Top 40 ETF TR in ZA</t>
  </si>
  <si>
    <t>Satrix Satrix TRACI 3 Month ETF in ZA</t>
  </si>
  <si>
    <t>Satrix Satrix Value Equity ETF in ZA</t>
  </si>
  <si>
    <t>Sygnia Sygnia Itrix MSCI Emerging Markets TR in ZA</t>
  </si>
  <si>
    <t>Sygnia Sygnia Itrix S&amp;P Global 1200 ESG ETF TR in ZA</t>
  </si>
  <si>
    <t>Satrix IFL ETF</t>
  </si>
  <si>
    <t>10X SA Dividend Aristocrats ETF</t>
  </si>
  <si>
    <t>10X Top 50 ETF</t>
  </si>
  <si>
    <t>10X Scientific Beta Multi Factor ETF</t>
  </si>
  <si>
    <t>10X SA Property Income ETF</t>
  </si>
  <si>
    <t>10X S&amp;P 500 ETF</t>
  </si>
  <si>
    <t>10X Total World Stock Tracker Feeder</t>
  </si>
  <si>
    <t>10X S&amp;P Global Dividend Aristocrats ETF</t>
  </si>
  <si>
    <t>10X S&amp;P Global Property ETF</t>
  </si>
  <si>
    <t>10X Preftrax ETF</t>
  </si>
  <si>
    <t>Satrix ILBI ETF A TR in ZA</t>
  </si>
  <si>
    <t>10X Yield Selected Bond ETF</t>
  </si>
  <si>
    <t>10X 10X S&amp;P 500 ETF TR in ZA</t>
  </si>
  <si>
    <t>10X 10X S&amp;P Global Dividend Aristocrats ETF TR in ZA</t>
  </si>
  <si>
    <t>10X 10X S&amp;P Global Property ETF TR in ZA</t>
  </si>
  <si>
    <t>10X 10X SA Property Income ETF TR in ZA</t>
  </si>
  <si>
    <t>10X 10X Top 50 ETF TR in ZA</t>
  </si>
  <si>
    <t>10X 10X Total World Stock Feeder ETF TR in ZA</t>
  </si>
  <si>
    <t>10X 10X Yield Selected Bond ETF TR in ZA</t>
  </si>
  <si>
    <t>Satrix ILBI ETF</t>
  </si>
  <si>
    <t>2 YEAR</t>
  </si>
  <si>
    <t>4 YEAR</t>
  </si>
  <si>
    <t>FNB Global 1200 ETF</t>
  </si>
  <si>
    <t>FNB Gloal 1200 Equity ETF TR in ZA</t>
  </si>
  <si>
    <t>PORTFOLIOS</t>
  </si>
  <si>
    <t>6 YEAR</t>
  </si>
  <si>
    <t>7 YEAR</t>
  </si>
  <si>
    <t>8 YEAR</t>
  </si>
  <si>
    <t>9 YEAR</t>
  </si>
  <si>
    <t>11 YEAR</t>
  </si>
  <si>
    <t>12 YEAR</t>
  </si>
  <si>
    <t>Balanced</t>
  </si>
  <si>
    <t>–</t>
  </si>
  <si>
    <t>Defensive</t>
  </si>
  <si>
    <t>Worldwide Growth</t>
  </si>
  <si>
    <t>Satrix MSCI EM ESG Enhanced Feeder ETF</t>
  </si>
  <si>
    <t>9.97</t>
  </si>
  <si>
    <t>7.84</t>
  </si>
  <si>
    <t>7.86</t>
  </si>
  <si>
    <t>15.04</t>
  </si>
  <si>
    <t>8.09</t>
  </si>
  <si>
    <t>11.22</t>
  </si>
  <si>
    <t>8.56</t>
  </si>
  <si>
    <t>10.14</t>
  </si>
  <si>
    <t>6.58</t>
  </si>
  <si>
    <t>15.23</t>
  </si>
  <si>
    <t>5.88</t>
  </si>
  <si>
    <t>9.03</t>
  </si>
  <si>
    <t>6.13</t>
  </si>
  <si>
    <t>17.24</t>
  </si>
  <si>
    <t>9.11</t>
  </si>
  <si>
    <t>6.03</t>
  </si>
  <si>
    <t>3.92</t>
  </si>
  <si>
    <t>17.70</t>
  </si>
  <si>
    <t>12.95</t>
  </si>
  <si>
    <t>9.74</t>
  </si>
  <si>
    <t>19.14</t>
  </si>
  <si>
    <t>6.22</t>
  </si>
  <si>
    <t>12.60</t>
  </si>
  <si>
    <t>15.57</t>
  </si>
  <si>
    <t>7.47</t>
  </si>
  <si>
    <t>13.14</t>
  </si>
  <si>
    <t>7.08</t>
  </si>
  <si>
    <t>7.55</t>
  </si>
  <si>
    <t>15.00</t>
  </si>
  <si>
    <t>9.22</t>
  </si>
  <si>
    <t>7.88</t>
  </si>
  <si>
    <t>8.90</t>
  </si>
  <si>
    <t>6.57</t>
  </si>
  <si>
    <t>11.35</t>
  </si>
  <si>
    <t>18.03</t>
  </si>
  <si>
    <t>8.70</t>
  </si>
  <si>
    <t>11.80</t>
  </si>
  <si>
    <t>14.08</t>
  </si>
  <si>
    <t>8.91</t>
  </si>
  <si>
    <t>4.17</t>
  </si>
  <si>
    <t>3.50</t>
  </si>
  <si>
    <t>8.89</t>
  </si>
  <si>
    <t>10.77</t>
  </si>
  <si>
    <t>9.09</t>
  </si>
  <si>
    <t>7.98</t>
  </si>
  <si>
    <t>8.24</t>
  </si>
  <si>
    <t>7.93</t>
  </si>
  <si>
    <t>9.57</t>
  </si>
  <si>
    <t>11.40</t>
  </si>
  <si>
    <t>8.65</t>
  </si>
  <si>
    <t>9.55</t>
  </si>
  <si>
    <t>8.21</t>
  </si>
  <si>
    <t>11.54</t>
  </si>
  <si>
    <t>7.62</t>
  </si>
  <si>
    <t>12.73</t>
  </si>
  <si>
    <t>11.32</t>
  </si>
  <si>
    <t>15.50</t>
  </si>
  <si>
    <t>8.77</t>
  </si>
  <si>
    <t>17.91</t>
  </si>
  <si>
    <t>9.26</t>
  </si>
  <si>
    <t>10.66</t>
  </si>
  <si>
    <t>8.63</t>
  </si>
  <si>
    <t>11.68</t>
  </si>
  <si>
    <t>18.58</t>
  </si>
  <si>
    <t>8.82</t>
  </si>
  <si>
    <t>10.17</t>
  </si>
  <si>
    <t>10.70</t>
  </si>
  <si>
    <t>15.33</t>
  </si>
  <si>
    <t>6.77</t>
  </si>
  <si>
    <t>12.20</t>
  </si>
  <si>
    <t>15.67</t>
  </si>
  <si>
    <t>8.67</t>
  </si>
  <si>
    <t>10.02</t>
  </si>
  <si>
    <t>-7.51</t>
  </si>
  <si>
    <t>10.42</t>
  </si>
  <si>
    <t>10.35</t>
  </si>
  <si>
    <t>15.01</t>
  </si>
  <si>
    <t>9.29</t>
  </si>
  <si>
    <t>9.47</t>
  </si>
  <si>
    <t>10.29</t>
  </si>
  <si>
    <t>9.84</t>
  </si>
  <si>
    <t>13.62</t>
  </si>
  <si>
    <t>5.23</t>
  </si>
  <si>
    <t>11.27</t>
  </si>
  <si>
    <t>6.37</t>
  </si>
  <si>
    <t>-1.83</t>
  </si>
  <si>
    <t>13.03</t>
  </si>
  <si>
    <t>12.44</t>
  </si>
  <si>
    <t>13.24</t>
  </si>
  <si>
    <t>12.48</t>
  </si>
  <si>
    <t>8.79</t>
  </si>
  <si>
    <t>10.43</t>
  </si>
  <si>
    <t>8.71</t>
  </si>
  <si>
    <t>7.41</t>
  </si>
  <si>
    <t>7.57</t>
  </si>
  <si>
    <t>6.73</t>
  </si>
  <si>
    <t>7.20</t>
  </si>
  <si>
    <t>3.24</t>
  </si>
  <si>
    <t>9.40</t>
  </si>
  <si>
    <t>3.63</t>
  </si>
  <si>
    <t>9.89</t>
  </si>
  <si>
    <t>8.61</t>
  </si>
  <si>
    <t>12.24</t>
  </si>
  <si>
    <t>5.76</t>
  </si>
  <si>
    <t>11.00</t>
  </si>
  <si>
    <t>9.92</t>
  </si>
  <si>
    <t>6.66</t>
  </si>
  <si>
    <t>10.68</t>
  </si>
  <si>
    <t>10.91</t>
  </si>
  <si>
    <t>9.69</t>
  </si>
  <si>
    <t>9.46</t>
  </si>
  <si>
    <t>14.18</t>
  </si>
  <si>
    <t>9.18</t>
  </si>
  <si>
    <t>14.61</t>
  </si>
  <si>
    <t>8.41</t>
  </si>
  <si>
    <t>26.59</t>
  </si>
  <si>
    <t>10.01</t>
  </si>
  <si>
    <t>25.81</t>
  </si>
  <si>
    <t>18.91</t>
  </si>
  <si>
    <t>26.40</t>
  </si>
  <si>
    <t>17.28</t>
  </si>
  <si>
    <t>13.86</t>
  </si>
  <si>
    <t>15.62</t>
  </si>
  <si>
    <t>3.45</t>
  </si>
  <si>
    <t>14.77</t>
  </si>
  <si>
    <t>13.04</t>
  </si>
  <si>
    <t>19.24</t>
  </si>
  <si>
    <t>11.18</t>
  </si>
  <si>
    <t>18.28</t>
  </si>
  <si>
    <t>1.00</t>
  </si>
  <si>
    <t>19.91</t>
  </si>
  <si>
    <t>4.64</t>
  </si>
  <si>
    <t>17.43</t>
  </si>
  <si>
    <t>5.70</t>
  </si>
  <si>
    <t>8.51</t>
  </si>
  <si>
    <t>13.22</t>
  </si>
  <si>
    <t>-8.37</t>
  </si>
  <si>
    <t>7.02</t>
  </si>
  <si>
    <t>-1.08</t>
  </si>
  <si>
    <t>10.54</t>
  </si>
  <si>
    <t>9.16</t>
  </si>
  <si>
    <t>9.38</t>
  </si>
  <si>
    <t>9.63</t>
  </si>
  <si>
    <t>11.56</t>
  </si>
  <si>
    <t>12.50</t>
  </si>
  <si>
    <t>9.66</t>
  </si>
  <si>
    <t>8.14</t>
  </si>
  <si>
    <t>27.99</t>
  </si>
  <si>
    <t>24.65</t>
  </si>
  <si>
    <t>8.06</t>
  </si>
  <si>
    <t>3.42</t>
  </si>
  <si>
    <t>16.83</t>
  </si>
  <si>
    <t>18.24</t>
  </si>
  <si>
    <t>0.86</t>
  </si>
  <si>
    <t>12.37</t>
  </si>
  <si>
    <t>12.61</t>
  </si>
  <si>
    <t>7.51</t>
  </si>
  <si>
    <t>22.16</t>
  </si>
  <si>
    <t>21.86</t>
  </si>
  <si>
    <t>15.61</t>
  </si>
  <si>
    <t>23.68</t>
  </si>
  <si>
    <t>13.93</t>
  </si>
  <si>
    <t>23.86</t>
  </si>
  <si>
    <t>12.75</t>
  </si>
  <si>
    <t>22.13</t>
  </si>
  <si>
    <t>8.57</t>
  </si>
  <si>
    <t>19.36</t>
  </si>
  <si>
    <t>18.81</t>
  </si>
  <si>
    <t>5.68</t>
  </si>
  <si>
    <t>16.30</t>
  </si>
  <si>
    <t>4.98</t>
  </si>
  <si>
    <t>22.54</t>
  </si>
  <si>
    <t>9.41</t>
  </si>
  <si>
    <t>18.71</t>
  </si>
  <si>
    <t>3.97</t>
  </si>
  <si>
    <t>15.76</t>
  </si>
  <si>
    <t>16.06</t>
  </si>
  <si>
    <t>4.78</t>
  </si>
  <si>
    <t>-1.20</t>
  </si>
  <si>
    <t>4.08</t>
  </si>
  <si>
    <t>-3.17</t>
  </si>
  <si>
    <t>7.38</t>
  </si>
  <si>
    <t>-3.91</t>
  </si>
  <si>
    <t>16.37</t>
  </si>
  <si>
    <t>6.46</t>
  </si>
  <si>
    <t>-0.41</t>
  </si>
  <si>
    <t>19.82</t>
  </si>
  <si>
    <t>9.49</t>
  </si>
  <si>
    <t>11.33</t>
  </si>
  <si>
    <t>7.97</t>
  </si>
  <si>
    <t>7.91</t>
  </si>
  <si>
    <t>10.31</t>
  </si>
  <si>
    <t>16.77</t>
  </si>
  <si>
    <t>11.21</t>
  </si>
  <si>
    <t>35.90</t>
  </si>
  <si>
    <t>11.34</t>
  </si>
  <si>
    <t>6.20</t>
  </si>
  <si>
    <t>3.03</t>
  </si>
  <si>
    <t>14.78</t>
  </si>
  <si>
    <t>3.86</t>
  </si>
  <si>
    <t>16.05</t>
  </si>
  <si>
    <t>16.39</t>
  </si>
  <si>
    <t>19.45</t>
  </si>
  <si>
    <t>7.43</t>
  </si>
  <si>
    <t>13.67</t>
  </si>
  <si>
    <t>15.51</t>
  </si>
  <si>
    <t>7.35</t>
  </si>
  <si>
    <t>20.86</t>
  </si>
  <si>
    <t>10.47</t>
  </si>
  <si>
    <t>17.00</t>
  </si>
  <si>
    <t>21.24</t>
  </si>
  <si>
    <t>13.42</t>
  </si>
  <si>
    <t>20.91</t>
  </si>
  <si>
    <t>12.97</t>
  </si>
  <si>
    <t>13.32</t>
  </si>
  <si>
    <t>20.12</t>
  </si>
  <si>
    <t>9.62</t>
  </si>
  <si>
    <t>23.73</t>
  </si>
  <si>
    <t>9.76</t>
  </si>
  <si>
    <t>21.06</t>
  </si>
  <si>
    <t>20.07</t>
  </si>
  <si>
    <t>16.24</t>
  </si>
  <si>
    <t>27.69</t>
  </si>
  <si>
    <t>9.54</t>
  </si>
  <si>
    <t>21.62</t>
  </si>
  <si>
    <t>6.19</t>
  </si>
  <si>
    <t>9.34</t>
  </si>
  <si>
    <t>19.61</t>
  </si>
  <si>
    <t>3.69</t>
  </si>
  <si>
    <t>9.35</t>
  </si>
  <si>
    <t>-1.74</t>
  </si>
  <si>
    <t>2.76</t>
  </si>
  <si>
    <t>18.12</t>
  </si>
  <si>
    <t>20.25</t>
  </si>
  <si>
    <t>15.47</t>
  </si>
  <si>
    <t>6.23</t>
  </si>
  <si>
    <t>20.39</t>
  </si>
  <si>
    <t>22.27</t>
  </si>
  <si>
    <t>-1.58</t>
  </si>
  <si>
    <t>18.80</t>
  </si>
  <si>
    <t>4.68</t>
  </si>
  <si>
    <t>18.31</t>
  </si>
  <si>
    <t>7.87</t>
  </si>
  <si>
    <t>15.59</t>
  </si>
  <si>
    <t>6.61</t>
  </si>
  <si>
    <t>-1.21</t>
  </si>
  <si>
    <t>15.82</t>
  </si>
  <si>
    <t>5.49</t>
  </si>
  <si>
    <t>12.96</t>
  </si>
  <si>
    <t>8.05</t>
  </si>
  <si>
    <t>6.40</t>
  </si>
  <si>
    <t>16.17</t>
  </si>
  <si>
    <t>8.30</t>
  </si>
  <si>
    <t>22.42</t>
  </si>
  <si>
    <t>-0.37</t>
  </si>
  <si>
    <t>5.66</t>
  </si>
  <si>
    <t>-2.45</t>
  </si>
  <si>
    <t>2.13</t>
  </si>
  <si>
    <t>4.09</t>
  </si>
  <si>
    <t>7.94</t>
  </si>
  <si>
    <t>3.44</t>
  </si>
  <si>
    <t>15.56</t>
  </si>
  <si>
    <t>4.28</t>
  </si>
  <si>
    <t>16.57</t>
  </si>
  <si>
    <t>18.15</t>
  </si>
  <si>
    <t>2.42</t>
  </si>
  <si>
    <t>22.10</t>
  </si>
  <si>
    <t>23.66</t>
  </si>
  <si>
    <t>19.87</t>
  </si>
  <si>
    <t>13.33</t>
  </si>
  <si>
    <t>19.32</t>
  </si>
  <si>
    <t>11.20</t>
  </si>
  <si>
    <t>17.94</t>
  </si>
  <si>
    <t>1.14</t>
  </si>
  <si>
    <t>90.99</t>
  </si>
  <si>
    <t>26.89</t>
  </si>
  <si>
    <t>28.37</t>
  </si>
  <si>
    <t>14.25</t>
  </si>
  <si>
    <t>22.32</t>
  </si>
  <si>
    <t>18.50</t>
  </si>
  <si>
    <t>9.14</t>
  </si>
  <si>
    <t>-1.18</t>
  </si>
  <si>
    <t>5.87</t>
  </si>
  <si>
    <t>12.38</t>
  </si>
  <si>
    <t>2.04</t>
  </si>
  <si>
    <t>20.14</t>
  </si>
  <si>
    <t>9.78</t>
  </si>
  <si>
    <t>6.14</t>
  </si>
  <si>
    <t>-5.31</t>
  </si>
  <si>
    <t>8.66</t>
  </si>
  <si>
    <t>16.71</t>
  </si>
  <si>
    <t>17.22</t>
  </si>
  <si>
    <t>18.75</t>
  </si>
  <si>
    <t>22.46</t>
  </si>
  <si>
    <t>9.31</t>
  </si>
  <si>
    <t>18.48</t>
  </si>
  <si>
    <t>-6.78</t>
  </si>
  <si>
    <t>3.39</t>
  </si>
  <si>
    <t>15.53</t>
  </si>
  <si>
    <t>16.26</t>
  </si>
  <si>
    <t>14.65</t>
  </si>
  <si>
    <t>2.57</t>
  </si>
  <si>
    <t>2.45</t>
  </si>
  <si>
    <t>5.34</t>
  </si>
  <si>
    <t>15.22</t>
  </si>
  <si>
    <t>9.51</t>
  </si>
  <si>
    <t>3.28</t>
  </si>
  <si>
    <t>5.21</t>
  </si>
  <si>
    <t>13.77</t>
  </si>
  <si>
    <t>-1.63</t>
  </si>
  <si>
    <t>-1.24</t>
  </si>
  <si>
    <t>-5.08</t>
  </si>
  <si>
    <t>-4.66</t>
  </si>
  <si>
    <t>3.51</t>
  </si>
  <si>
    <t>1.82</t>
  </si>
  <si>
    <t>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</si>
</sst>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2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201F1E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8"/>
      <color indexed="8"/>
      <name val="Arial"/>
      <family val="2"/>
    </font>
    <font>
      <sz val="8"/>
      <color rgb="FF6F6F6F"/>
      <name val="Arial"/>
      <family val="2"/>
    </font>
    <font>
      <sz val="8"/>
      <color rgb="FF808080"/>
      <name val="Arial"/>
      <family val="2"/>
    </font>
    <font>
      <sz val="8"/>
      <color rgb="FFFFFFFF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10"/>
      <color indexed="8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9"/>
        <bgColor indexed="17"/>
      </patternFill>
    </fill>
    <fill>
      <patternFill patternType="solid">
        <fgColor indexed="20"/>
        <bgColor indexed="1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98">
    <xf numFmtId="0" fontId="0" fillId="0" borderId="0" xfId="0"/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top"/>
    </xf>
    <xf numFmtId="2" fontId="1" fillId="0" borderId="0" xfId="0" applyNumberFormat="1" applyFont="1"/>
    <xf numFmtId="2" fontId="4" fillId="0" borderId="0" xfId="0" applyNumberFormat="1" applyFont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 vertical="center" wrapText="1" indent="2"/>
    </xf>
    <xf numFmtId="2" fontId="8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0" fontId="12" fillId="0" borderId="0" xfId="0" applyFont="1"/>
    <xf numFmtId="2" fontId="12" fillId="0" borderId="0" xfId="0" applyNumberFormat="1" applyFont="1" applyAlignment="1">
      <alignment horizontal="left"/>
    </xf>
    <xf numFmtId="2" fontId="1" fillId="0" borderId="0" xfId="1" applyNumberFormat="1" applyAlignment="1">
      <alignment horizontal="center" vertical="center" wrapText="1"/>
    </xf>
    <xf numFmtId="2" fontId="3" fillId="0" borderId="0" xfId="1" applyNumberFormat="1" applyFont="1"/>
    <xf numFmtId="2" fontId="3" fillId="0" borderId="0" xfId="1" applyNumberFormat="1" applyFont="1" applyAlignment="1">
      <alignment horizontal="center" vertical="top"/>
    </xf>
    <xf numFmtId="2" fontId="1" fillId="0" borderId="0" xfId="1" applyNumberFormat="1"/>
    <xf numFmtId="2" fontId="10" fillId="0" borderId="0" xfId="1" applyNumberFormat="1" applyFont="1" applyAlignment="1">
      <alignment vertical="top"/>
    </xf>
    <xf numFmtId="2" fontId="12" fillId="0" borderId="0" xfId="1" applyNumberFormat="1" applyFont="1"/>
    <xf numFmtId="164" fontId="9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164" fontId="9" fillId="0" borderId="0" xfId="0" applyNumberFormat="1" applyFont="1" applyAlignment="1">
      <alignment vertical="top"/>
    </xf>
    <xf numFmtId="0" fontId="17" fillId="0" borderId="0" xfId="0" applyFont="1"/>
    <xf numFmtId="2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2" fontId="4" fillId="2" borderId="1" xfId="0" applyNumberFormat="1" applyFont="1" applyFill="1" applyBorder="1" applyAlignment="1">
      <alignment horizontal="left"/>
    </xf>
    <xf numFmtId="2" fontId="9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1" fillId="0" borderId="0" xfId="1" applyNumberForma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2" fontId="18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8" fillId="0" borderId="0" xfId="0" applyFont="1"/>
    <xf numFmtId="2" fontId="3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19" fillId="0" borderId="0" xfId="2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/>
    </xf>
    <xf numFmtId="0" fontId="1" fillId="3" borderId="0" xfId="0" applyFont="1" applyFill="1"/>
    <xf numFmtId="0" fontId="3" fillId="0" borderId="1" xfId="0" applyFont="1" applyBorder="1"/>
    <xf numFmtId="0" fontId="1" fillId="0" borderId="1" xfId="0" applyFont="1" applyBorder="1"/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3" fillId="3" borderId="1" xfId="0" applyFont="1" applyFill="1" applyBorder="1"/>
    <xf numFmtId="0" fontId="1" fillId="6" borderId="0" xfId="0" applyFont="1" applyFill="1"/>
    <xf numFmtId="0" fontId="3" fillId="6" borderId="1" xfId="0" applyFont="1" applyFill="1" applyBorder="1"/>
    <xf numFmtId="0" fontId="0" fillId="6" borderId="0" xfId="0" applyFill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9" fontId="20" fillId="0" borderId="0" xfId="3" applyFont="1" applyAlignment="1">
      <alignment horizontal="center" vertical="center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/>
    </xf>
    <xf numFmtId="10" fontId="24" fillId="0" borderId="0" xfId="0" applyNumberFormat="1" applyFont="1" applyAlignment="1">
      <alignment horizontal="center" vertical="center"/>
    </xf>
    <xf numFmtId="0" fontId="23" fillId="0" borderId="0" xfId="0" applyFont="1"/>
  </cellXfs>
  <cellStyles count="4">
    <cellStyle name="Hyperlink" xfId="2" builtinId="8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00"/>
      <rgbColor rgb="00FFFFFF"/>
      <rgbColor rgb="003378B5"/>
      <rgbColor rgb="00DCDCDC"/>
      <rgbColor rgb="00F0F0F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3733800</xdr:colOff>
      <xdr:row>0</xdr:row>
      <xdr:rowOff>19050</xdr:rowOff>
    </xdr:from>
    <xdr:to>
      <xdr:col>4</xdr:col>
      <xdr:colOff>401970</xdr:colOff>
      <xdr:row>4</xdr:row>
      <xdr:rowOff>41724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4C1B0E-0858-4B4D-BB32-02A88DC8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9050"/>
          <a:ext cx="2345070" cy="746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610180</xdr:colOff>
      <xdr:row>0</xdr:row>
      <xdr:rowOff>116371</xdr:rowOff>
    </xdr:from>
    <xdr:to>
      <xdr:col>5</xdr:col>
      <xdr:colOff>269024</xdr:colOff>
      <xdr:row>4</xdr:row>
      <xdr:rowOff>99040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58" y="116371"/>
          <a:ext cx="2342409" cy="745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4036695</xdr:colOff>
      <xdr:row>0</xdr:row>
      <xdr:rowOff>60960</xdr:rowOff>
    </xdr:from>
    <xdr:to>
      <xdr:col>3</xdr:col>
      <xdr:colOff>93775</xdr:colOff>
      <xdr:row>4</xdr:row>
      <xdr:rowOff>95064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C5B15-1D7F-4B1D-9ED1-D96E4364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695" y="60960"/>
          <a:ext cx="2526460" cy="765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4048125</xdr:colOff>
      <xdr:row>0</xdr:row>
      <xdr:rowOff>68580</xdr:rowOff>
    </xdr:from>
    <xdr:to>
      <xdr:col>2</xdr:col>
      <xdr:colOff>1085850</xdr:colOff>
      <xdr:row>4</xdr:row>
      <xdr:rowOff>74750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13B37-DA05-41AE-B860-2FB03D4A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68580"/>
          <a:ext cx="2337435" cy="737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4025265</xdr:colOff>
      <xdr:row>0</xdr:row>
      <xdr:rowOff>68580</xdr:rowOff>
    </xdr:from>
    <xdr:to>
      <xdr:col>3</xdr:col>
      <xdr:colOff>87645</xdr:colOff>
      <xdr:row>4</xdr:row>
      <xdr:rowOff>79824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265" y="68580"/>
          <a:ext cx="2531760" cy="735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4023360</xdr:colOff>
      <xdr:row>0</xdr:row>
      <xdr:rowOff>76200</xdr:rowOff>
    </xdr:from>
    <xdr:to>
      <xdr:col>3</xdr:col>
      <xdr:colOff>91455</xdr:colOff>
      <xdr:row>4</xdr:row>
      <xdr:rowOff>79824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5C6D3-CC5A-44BA-B79C-EF83F4A5C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76200"/>
          <a:ext cx="2531760" cy="7351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4030980</xdr:colOff>
      <xdr:row>0</xdr:row>
      <xdr:rowOff>68580</xdr:rowOff>
    </xdr:from>
    <xdr:to>
      <xdr:col>3</xdr:col>
      <xdr:colOff>112410</xdr:colOff>
      <xdr:row>4</xdr:row>
      <xdr:rowOff>79824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980" y="68580"/>
          <a:ext cx="2527950" cy="735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6</xdr:col>
      <xdr:colOff>57165</xdr:colOff>
      <xdr:row>4</xdr:row>
      <xdr:rowOff>64584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D898A-8959-4E9D-81E9-F126DABD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985" y="0"/>
          <a:ext cx="2547000" cy="7351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6</xdr:col>
      <xdr:colOff>57165</xdr:colOff>
      <xdr:row>4</xdr:row>
      <xdr:rowOff>56964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95FCB0-2200-4C36-8221-33A1529D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0"/>
          <a:ext cx="2547000" cy="765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3522345</xdr:colOff>
      <xdr:row>0</xdr:row>
      <xdr:rowOff>0</xdr:rowOff>
    </xdr:from>
    <xdr:to>
      <xdr:col>1</xdr:col>
      <xdr:colOff>1577340</xdr:colOff>
      <xdr:row>4</xdr:row>
      <xdr:rowOff>22227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4D111-FA23-46AB-8A14-F11E61DF2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345" y="0"/>
          <a:ext cx="2444115" cy="73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5AF3-065F-4E88-8368-D677DCE0C534}">
  <sheetPr codeName="Sheet3"/>
  <dimension ref="A1:C11"/>
  <sheetViews>
    <sheetView tabSelected="1" workbookViewId="0"/>
  </sheetViews>
  <sheetFormatPr defaultRowHeight="13.2" x14ac:dyDescent="0.25"/>
  <cols>
    <col min="1" max="1" width="57.5546875" customWidth="1"/>
  </cols>
  <sheetData>
    <row r="1" spans="1:3" ht="15.6" x14ac:dyDescent="0.25">
      <c r="A1" s="26" t="s">
        <v>84</v>
      </c>
      <c r="B1" s="26"/>
      <c r="C1" s="26"/>
    </row>
    <row r="2" spans="1:3" ht="15.6" x14ac:dyDescent="0.25">
      <c r="A2" s="26"/>
      <c r="B2" s="26"/>
      <c r="C2" s="26"/>
    </row>
    <row r="3" spans="1:3" x14ac:dyDescent="0.25">
      <c r="A3" s="28">
        <v>45747</v>
      </c>
      <c r="B3" s="57"/>
      <c r="C3" s="57"/>
    </row>
    <row r="4" spans="1:3" x14ac:dyDescent="0.25">
      <c r="A4" s="27" t="s">
        <v>13</v>
      </c>
      <c r="B4" s="59"/>
      <c r="C4" s="59"/>
    </row>
    <row r="6" spans="1:3" x14ac:dyDescent="0.25">
      <c r="A6" s="74" t="s">
        <v>85</v>
      </c>
    </row>
    <row r="7" spans="1:3" x14ac:dyDescent="0.25">
      <c r="A7" s="74" t="s">
        <v>25</v>
      </c>
    </row>
    <row r="8" spans="1:3" x14ac:dyDescent="0.25">
      <c r="A8" s="74" t="s">
        <v>86</v>
      </c>
    </row>
    <row r="9" spans="1:3" x14ac:dyDescent="0.25">
      <c r="A9" s="74" t="s">
        <v>79</v>
      </c>
    </row>
    <row r="10" spans="1:3" x14ac:dyDescent="0.25">
      <c r="A10" s="74" t="s">
        <v>87</v>
      </c>
    </row>
    <row r="11" spans="1:3" x14ac:dyDescent="0.25">
      <c r="A11" s="74" t="s">
        <v>88</v>
      </c>
    </row>
  </sheetData>
  <hyperlinks>
    <hyperlink ref="A6" location="'MANAGED PORTFOLIOS'!A1" display="MANAGED PORTFOLIOS" xr:uid="{3C3FC2AD-5724-4D9A-9B1E-47E7EDA5F59A}"/>
    <hyperlink ref="A7" location="ETFs!A1" display="ETFs" xr:uid="{DFCB1446-EFE8-44EA-B91C-C37F6964B617}"/>
    <hyperlink ref="A8" location="ETNs!A1" display="ETNs" xr:uid="{3E8CB2B0-C173-46DB-9D1F-321A37CCB629}"/>
    <hyperlink ref="A9" location="'UNIT TRUSTS'!A1" display="UNIT TRUSTS" xr:uid="{97F3619E-CF29-4DE3-BD19-61AD81A3D44B}"/>
    <hyperlink ref="A10" location="'OFFSHORE UNIT TRUSTS'!A1" display="OFFSHORE UNIT TRUSTS" xr:uid="{6ED4C9F9-A2EE-4F7A-8AE7-476708BF851D}"/>
    <hyperlink ref="A11" location="' TAX FREE SAVINGS'!A1" display="TAX FREE SAVINGS" xr:uid="{08DB8DDF-4162-45FC-911B-D751BA482B2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3"/>
  <sheetViews>
    <sheetView zoomScale="115" zoomScaleNormal="115" workbookViewId="0"/>
  </sheetViews>
  <sheetFormatPr defaultColWidth="9.109375" defaultRowHeight="13.2" x14ac:dyDescent="0.25"/>
  <cols>
    <col min="1" max="1" width="20.88671875" style="6" customWidth="1"/>
    <col min="2" max="5" width="10" style="61" customWidth="1"/>
    <col min="6" max="8" width="10" style="60" customWidth="1"/>
    <col min="9" max="9" width="10" style="60" bestFit="1" customWidth="1"/>
    <col min="10" max="10" width="9.6640625" style="6" customWidth="1"/>
    <col min="11" max="11" width="10.88671875" style="6" bestFit="1" customWidth="1"/>
    <col min="12" max="12" width="10.44140625" style="6" bestFit="1" customWidth="1"/>
    <col min="13" max="13" width="10.88671875" style="6" bestFit="1" customWidth="1"/>
    <col min="14" max="14" width="25.109375" style="6" bestFit="1" customWidth="1"/>
    <col min="15" max="16384" width="9.109375" style="6"/>
  </cols>
  <sheetData>
    <row r="1" spans="1:16" s="15" customFormat="1" ht="15.75" customHeight="1" x14ac:dyDescent="0.25">
      <c r="A1" s="26" t="s">
        <v>24</v>
      </c>
      <c r="B1" s="26"/>
      <c r="C1" s="26"/>
      <c r="D1" s="26"/>
      <c r="E1" s="26"/>
      <c r="F1" s="26"/>
      <c r="G1" s="26"/>
    </row>
    <row r="2" spans="1:16" s="15" customFormat="1" ht="15.75" customHeight="1" x14ac:dyDescent="0.25">
      <c r="A2" s="26"/>
      <c r="B2" s="26"/>
      <c r="C2" s="26"/>
      <c r="D2" s="26"/>
      <c r="E2" s="26"/>
      <c r="F2" s="26"/>
      <c r="G2" s="26"/>
    </row>
    <row r="3" spans="1:16" s="58" customFormat="1" ht="15.75" customHeight="1" x14ac:dyDescent="0.25">
      <c r="A3" s="28">
        <f>SUMMARY!A3</f>
        <v>45747</v>
      </c>
      <c r="B3" s="57"/>
      <c r="C3" s="57"/>
      <c r="D3" s="57"/>
      <c r="E3" s="57"/>
      <c r="F3" s="57"/>
      <c r="G3" s="57"/>
    </row>
    <row r="4" spans="1:16" ht="13.5" customHeight="1" x14ac:dyDescent="0.25">
      <c r="A4" s="27" t="s">
        <v>13</v>
      </c>
      <c r="B4" s="59"/>
      <c r="C4" s="59"/>
      <c r="D4" s="59"/>
      <c r="E4" s="59"/>
      <c r="F4" s="59"/>
      <c r="G4" s="59"/>
    </row>
    <row r="5" spans="1:16" ht="13.5" customHeight="1" x14ac:dyDescent="0.25">
      <c r="A5" s="27"/>
      <c r="B5" s="59"/>
      <c r="C5" s="59"/>
      <c r="D5" s="59"/>
      <c r="E5" s="59"/>
      <c r="F5" s="59"/>
      <c r="G5" s="59"/>
    </row>
    <row r="6" spans="1:16" x14ac:dyDescent="0.25">
      <c r="A6" s="23" t="s">
        <v>320</v>
      </c>
      <c r="B6" s="24" t="s">
        <v>0</v>
      </c>
      <c r="C6" s="24" t="s">
        <v>316</v>
      </c>
      <c r="D6" s="24" t="s">
        <v>1</v>
      </c>
      <c r="E6" s="24" t="s">
        <v>317</v>
      </c>
      <c r="F6" s="24" t="s">
        <v>2</v>
      </c>
      <c r="G6" s="24" t="s">
        <v>321</v>
      </c>
      <c r="H6" s="24" t="s">
        <v>322</v>
      </c>
      <c r="I6" s="24" t="s">
        <v>323</v>
      </c>
      <c r="J6" s="24" t="s">
        <v>324</v>
      </c>
      <c r="K6" s="24" t="s">
        <v>3</v>
      </c>
      <c r="L6" s="24" t="s">
        <v>325</v>
      </c>
      <c r="M6" s="24" t="s">
        <v>326</v>
      </c>
      <c r="N6" s="65" t="s">
        <v>78</v>
      </c>
      <c r="O6" s="5"/>
      <c r="P6" s="5"/>
    </row>
    <row r="7" spans="1:16" x14ac:dyDescent="0.25">
      <c r="A7" s="25" t="s">
        <v>327</v>
      </c>
      <c r="B7" s="80">
        <v>12.89</v>
      </c>
      <c r="C7" s="80">
        <v>16.760000000000002</v>
      </c>
      <c r="D7" s="80">
        <v>14.34</v>
      </c>
      <c r="E7" s="80">
        <v>12.84</v>
      </c>
      <c r="F7" s="80">
        <v>12.96</v>
      </c>
      <c r="G7" s="80">
        <v>10.95</v>
      </c>
      <c r="H7" s="80">
        <v>9.82</v>
      </c>
      <c r="I7" s="80">
        <v>9.11</v>
      </c>
      <c r="J7" s="80">
        <v>8.16</v>
      </c>
      <c r="K7" s="80">
        <v>8.33</v>
      </c>
      <c r="L7" s="80">
        <v>9.1199999999999992</v>
      </c>
      <c r="M7" s="80" t="s">
        <v>328</v>
      </c>
      <c r="N7" s="60"/>
      <c r="O7" s="60"/>
      <c r="P7" s="3"/>
    </row>
    <row r="8" spans="1:16" x14ac:dyDescent="0.25">
      <c r="A8" s="25" t="s">
        <v>329</v>
      </c>
      <c r="B8" s="80">
        <v>12.2</v>
      </c>
      <c r="C8" s="80">
        <v>14.85</v>
      </c>
      <c r="D8" s="80">
        <v>12.84</v>
      </c>
      <c r="E8" s="80">
        <v>11.99</v>
      </c>
      <c r="F8" s="80">
        <v>11.56</v>
      </c>
      <c r="G8" s="80">
        <v>9.9499999999999993</v>
      </c>
      <c r="H8" s="80">
        <v>9.18</v>
      </c>
      <c r="I8" s="80">
        <v>8.26</v>
      </c>
      <c r="J8" s="80">
        <v>7.7</v>
      </c>
      <c r="K8" s="80">
        <v>7.63</v>
      </c>
      <c r="L8" s="80">
        <v>8.2100000000000009</v>
      </c>
      <c r="M8" s="80" t="s">
        <v>328</v>
      </c>
      <c r="N8" s="95" t="s">
        <v>68</v>
      </c>
      <c r="O8" s="60"/>
      <c r="P8" s="3"/>
    </row>
    <row r="9" spans="1:16" ht="12.75" customHeight="1" x14ac:dyDescent="0.25">
      <c r="A9" s="25" t="s">
        <v>330</v>
      </c>
      <c r="B9" s="80">
        <v>4.71</v>
      </c>
      <c r="C9" s="80">
        <v>19.8</v>
      </c>
      <c r="D9" s="80">
        <v>16.57</v>
      </c>
      <c r="E9" s="80">
        <v>12.57</v>
      </c>
      <c r="F9" s="80">
        <v>13.58</v>
      </c>
      <c r="G9" s="80">
        <v>12.68</v>
      </c>
      <c r="H9" s="80">
        <v>14.32</v>
      </c>
      <c r="I9" s="80">
        <v>12.62</v>
      </c>
      <c r="J9" s="80">
        <v>11.44</v>
      </c>
      <c r="K9" s="80">
        <v>11.26</v>
      </c>
      <c r="L9" s="80">
        <v>11.91</v>
      </c>
      <c r="M9" s="80">
        <v>11.3</v>
      </c>
      <c r="N9" s="94" t="s">
        <v>69</v>
      </c>
      <c r="O9" s="60"/>
      <c r="P9" s="3"/>
    </row>
    <row r="12" spans="1:16" x14ac:dyDescent="0.25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6" x14ac:dyDescent="0.25">
      <c r="A13" s="29"/>
    </row>
    <row r="14" spans="1:16" x14ac:dyDescent="0.25">
      <c r="A14" s="29"/>
      <c r="M14" s="97"/>
    </row>
    <row r="15" spans="1:16" ht="14.4" x14ac:dyDescent="0.25">
      <c r="A15" s="2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16" x14ac:dyDescent="0.25">
      <c r="A16" s="29"/>
      <c r="B16"/>
      <c r="C16"/>
      <c r="D16"/>
      <c r="E16"/>
      <c r="F16"/>
      <c r="G16"/>
      <c r="H16"/>
      <c r="I16" s="33"/>
      <c r="J16" s="33"/>
      <c r="K16" s="33"/>
      <c r="L16" s="33"/>
      <c r="M16" s="30"/>
    </row>
    <row r="17" spans="1:13" ht="14.4" x14ac:dyDescent="0.25">
      <c r="A17" s="2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0"/>
    </row>
    <row r="18" spans="1:13" x14ac:dyDescent="0.25">
      <c r="B18" s="32"/>
      <c r="C18" s="32"/>
      <c r="D18" s="32"/>
      <c r="E18" s="32"/>
      <c r="F18" s="32"/>
      <c r="G18" s="32"/>
      <c r="H18" s="32"/>
      <c r="I18" s="31"/>
      <c r="J18" s="31"/>
      <c r="K18" s="31"/>
      <c r="L18" s="31"/>
      <c r="M18" s="30"/>
    </row>
    <row r="19" spans="1:13" ht="14.4" x14ac:dyDescent="0.25">
      <c r="A19" s="29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x14ac:dyDescent="0.25">
      <c r="A20" s="29"/>
      <c r="B20" s="32"/>
      <c r="C20" s="32"/>
      <c r="D20" s="32"/>
      <c r="E20" s="32"/>
      <c r="F20" s="32"/>
      <c r="G20" s="32"/>
      <c r="H20"/>
      <c r="I20" s="32"/>
      <c r="J20" s="32"/>
      <c r="K20" s="32"/>
      <c r="L20" s="32"/>
      <c r="M20" s="30"/>
    </row>
    <row r="21" spans="1:13" x14ac:dyDescent="0.25">
      <c r="A21" s="2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1:13" x14ac:dyDescent="0.25">
      <c r="A22" s="29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0"/>
    </row>
    <row r="23" spans="1:13" x14ac:dyDescent="0.25">
      <c r="A23" s="2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0"/>
    </row>
  </sheetData>
  <autoFilter ref="A6:H6" xr:uid="{FE1C99D0-0B7B-4BE4-B0E3-B71FA80AEF3D}"/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F19"/>
  <sheetViews>
    <sheetView zoomScale="115" zoomScaleNormal="115" workbookViewId="0"/>
  </sheetViews>
  <sheetFormatPr defaultRowHeight="13.2" x14ac:dyDescent="0.25"/>
  <cols>
    <col min="1" max="1" width="60.6640625" customWidth="1"/>
    <col min="2" max="6" width="16.6640625" customWidth="1"/>
  </cols>
  <sheetData>
    <row r="1" spans="1:6" ht="15.6" x14ac:dyDescent="0.25">
      <c r="A1" s="15" t="s">
        <v>19</v>
      </c>
      <c r="B1" s="62"/>
      <c r="C1" s="62"/>
      <c r="D1" s="62"/>
      <c r="E1" s="62"/>
      <c r="F1" s="15"/>
    </row>
    <row r="2" spans="1:6" ht="15.6" x14ac:dyDescent="0.25">
      <c r="A2" s="15"/>
      <c r="B2" s="62"/>
      <c r="C2" s="62"/>
      <c r="D2" s="62"/>
      <c r="E2" s="62"/>
      <c r="F2" s="15"/>
    </row>
    <row r="3" spans="1:6" x14ac:dyDescent="0.25">
      <c r="A3" s="28">
        <f>SUMMARY!A3</f>
        <v>45747</v>
      </c>
      <c r="B3" s="58"/>
      <c r="C3" s="58"/>
      <c r="D3" s="58"/>
      <c r="E3" s="58"/>
      <c r="F3" s="18"/>
    </row>
    <row r="4" spans="1:6" x14ac:dyDescent="0.25">
      <c r="A4" s="63" t="s">
        <v>13</v>
      </c>
      <c r="B4" s="6"/>
      <c r="C4" s="6"/>
      <c r="D4" s="6"/>
      <c r="E4" s="6"/>
      <c r="F4" s="8"/>
    </row>
    <row r="5" spans="1:6" x14ac:dyDescent="0.25">
      <c r="A5" s="63"/>
      <c r="B5" s="6"/>
      <c r="C5" s="6"/>
      <c r="D5" s="6"/>
      <c r="E5" s="6"/>
      <c r="F5" s="8"/>
    </row>
    <row r="6" spans="1:6" x14ac:dyDescent="0.25">
      <c r="A6" s="7" t="s">
        <v>83</v>
      </c>
      <c r="B6" s="2" t="s">
        <v>0</v>
      </c>
      <c r="C6" s="2" t="s">
        <v>1</v>
      </c>
      <c r="D6" s="2" t="s">
        <v>2</v>
      </c>
      <c r="E6" s="2" t="s">
        <v>3</v>
      </c>
      <c r="F6" s="68" t="s">
        <v>78</v>
      </c>
    </row>
    <row r="7" spans="1:6" x14ac:dyDescent="0.25">
      <c r="A7" s="9" t="s">
        <v>10</v>
      </c>
      <c r="B7" s="79">
        <v>28.45</v>
      </c>
      <c r="C7" s="79">
        <v>19.190000000000001</v>
      </c>
      <c r="D7" s="79">
        <v>17.96</v>
      </c>
      <c r="E7" s="79" t="s">
        <v>16</v>
      </c>
      <c r="F7" s="6" t="s">
        <v>72</v>
      </c>
    </row>
    <row r="8" spans="1:6" x14ac:dyDescent="0.25">
      <c r="A8" s="9" t="s">
        <v>11</v>
      </c>
      <c r="B8" s="79">
        <v>-18.16</v>
      </c>
      <c r="C8" s="79">
        <v>-18.61</v>
      </c>
      <c r="D8" s="79">
        <v>-8.7899999999999991</v>
      </c>
      <c r="E8" s="79" t="s">
        <v>16</v>
      </c>
      <c r="F8" s="6" t="s">
        <v>72</v>
      </c>
    </row>
    <row r="9" spans="1:6" x14ac:dyDescent="0.25">
      <c r="A9" s="9" t="s">
        <v>12</v>
      </c>
      <c r="B9" s="79">
        <v>-6.62</v>
      </c>
      <c r="C9" s="79">
        <v>3.67</v>
      </c>
      <c r="D9" s="79">
        <v>4.87</v>
      </c>
      <c r="E9" s="79" t="s">
        <v>16</v>
      </c>
      <c r="F9" s="6" t="s">
        <v>72</v>
      </c>
    </row>
    <row r="10" spans="1:6" x14ac:dyDescent="0.25">
      <c r="A10" s="9" t="s">
        <v>8</v>
      </c>
      <c r="B10" s="79">
        <v>-8.4499999999999993</v>
      </c>
      <c r="C10" s="79">
        <v>3.5</v>
      </c>
      <c r="D10" s="79">
        <v>4.7</v>
      </c>
      <c r="E10" s="79" t="s">
        <v>16</v>
      </c>
      <c r="F10" s="6" t="s">
        <v>72</v>
      </c>
    </row>
    <row r="11" spans="1:6" x14ac:dyDescent="0.25">
      <c r="A11" s="6" t="s">
        <v>9</v>
      </c>
      <c r="B11" s="79">
        <v>23.15</v>
      </c>
      <c r="C11" s="79">
        <v>13.6</v>
      </c>
      <c r="D11" s="79">
        <v>15.41</v>
      </c>
      <c r="E11" s="79" t="s">
        <v>16</v>
      </c>
      <c r="F11" s="6" t="s">
        <v>72</v>
      </c>
    </row>
    <row r="12" spans="1:6" x14ac:dyDescent="0.25">
      <c r="A12" s="6" t="s">
        <v>20</v>
      </c>
      <c r="B12" s="79">
        <v>32.832999999999998</v>
      </c>
      <c r="C12" s="79" t="s">
        <v>16</v>
      </c>
      <c r="D12" s="79" t="s">
        <v>16</v>
      </c>
      <c r="E12" s="79" t="s">
        <v>16</v>
      </c>
      <c r="F12" s="6" t="s">
        <v>72</v>
      </c>
    </row>
    <row r="13" spans="1:6" x14ac:dyDescent="0.25">
      <c r="A13" s="6" t="s">
        <v>21</v>
      </c>
      <c r="B13" s="79">
        <v>7.5730000000000004</v>
      </c>
      <c r="C13" s="79" t="s">
        <v>16</v>
      </c>
      <c r="D13" s="79" t="s">
        <v>16</v>
      </c>
      <c r="E13" s="79" t="s">
        <v>16</v>
      </c>
      <c r="F13" s="6" t="s">
        <v>72</v>
      </c>
    </row>
    <row r="14" spans="1:6" x14ac:dyDescent="0.25">
      <c r="A14" s="6" t="s">
        <v>22</v>
      </c>
      <c r="B14" s="79">
        <v>1.105</v>
      </c>
      <c r="C14" s="79" t="s">
        <v>16</v>
      </c>
      <c r="D14" s="79" t="s">
        <v>16</v>
      </c>
      <c r="E14" s="79" t="s">
        <v>16</v>
      </c>
      <c r="F14" s="6" t="s">
        <v>72</v>
      </c>
    </row>
    <row r="15" spans="1:6" x14ac:dyDescent="0.25">
      <c r="A15" s="6" t="s">
        <v>23</v>
      </c>
      <c r="B15" s="79">
        <v>1.732</v>
      </c>
      <c r="C15" s="79" t="s">
        <v>16</v>
      </c>
      <c r="D15" s="79" t="s">
        <v>16</v>
      </c>
      <c r="E15" s="79" t="s">
        <v>16</v>
      </c>
      <c r="F15" s="6" t="s">
        <v>72</v>
      </c>
    </row>
    <row r="16" spans="1:6" x14ac:dyDescent="0.25">
      <c r="A16" s="7" t="s">
        <v>14</v>
      </c>
      <c r="B16" s="77" t="s">
        <v>0</v>
      </c>
      <c r="C16" s="77" t="s">
        <v>1</v>
      </c>
      <c r="D16" s="77" t="s">
        <v>2</v>
      </c>
      <c r="E16" s="77" t="s">
        <v>3</v>
      </c>
      <c r="F16" s="69" t="s">
        <v>78</v>
      </c>
    </row>
    <row r="17" spans="1:6" x14ac:dyDescent="0.25">
      <c r="A17" s="9" t="s">
        <v>5</v>
      </c>
      <c r="B17" s="79">
        <v>-4.68</v>
      </c>
      <c r="C17" s="79">
        <v>3.1</v>
      </c>
      <c r="D17" s="79">
        <v>4.66</v>
      </c>
      <c r="E17" s="79" t="s">
        <v>16</v>
      </c>
      <c r="F17" s="6" t="s">
        <v>73</v>
      </c>
    </row>
    <row r="18" spans="1:6" x14ac:dyDescent="0.25">
      <c r="A18" s="9" t="s">
        <v>6</v>
      </c>
      <c r="B18" s="79">
        <v>-0.13</v>
      </c>
      <c r="C18" s="79">
        <v>3.64</v>
      </c>
      <c r="D18" s="79">
        <v>5.33</v>
      </c>
      <c r="E18" s="79" t="s">
        <v>16</v>
      </c>
      <c r="F18" s="6" t="s">
        <v>73</v>
      </c>
    </row>
    <row r="19" spans="1:6" x14ac:dyDescent="0.25">
      <c r="A19" s="9" t="s">
        <v>7</v>
      </c>
      <c r="B19" s="79">
        <v>0.85</v>
      </c>
      <c r="C19" s="79">
        <v>6.13</v>
      </c>
      <c r="D19" s="79">
        <v>6.17</v>
      </c>
      <c r="E19" s="79" t="s">
        <v>16</v>
      </c>
      <c r="F19" s="6" t="s">
        <v>73</v>
      </c>
    </row>
  </sheetData>
  <autoFilter ref="A6:F6" xr:uid="{0A981BF8-D7F6-4BFF-A06C-94AFC84B8DF1}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F78"/>
  <sheetViews>
    <sheetView showZeros="0" zoomScale="85" zoomScaleNormal="85" workbookViewId="0"/>
  </sheetViews>
  <sheetFormatPr defaultRowHeight="13.2" x14ac:dyDescent="0.25"/>
  <cols>
    <col min="1" max="1" width="60.6640625" customWidth="1"/>
    <col min="2" max="5" width="16.6640625" style="36" customWidth="1"/>
    <col min="6" max="6" width="35.6640625" customWidth="1"/>
  </cols>
  <sheetData>
    <row r="1" spans="1:6" ht="15.6" x14ac:dyDescent="0.25">
      <c r="A1" s="17" t="s">
        <v>25</v>
      </c>
      <c r="B1" s="72"/>
      <c r="C1" s="72"/>
    </row>
    <row r="2" spans="1:6" ht="15.6" x14ac:dyDescent="0.25">
      <c r="A2" s="17"/>
      <c r="B2" s="72"/>
      <c r="C2" s="72"/>
    </row>
    <row r="3" spans="1:6" x14ac:dyDescent="0.25">
      <c r="A3" s="28">
        <f>SUMMARY!A3</f>
        <v>45747</v>
      </c>
      <c r="B3" s="73"/>
      <c r="C3" s="73"/>
    </row>
    <row r="4" spans="1:6" x14ac:dyDescent="0.25">
      <c r="A4" s="21" t="s">
        <v>13</v>
      </c>
      <c r="B4" s="4"/>
      <c r="C4" s="4"/>
    </row>
    <row r="5" spans="1:6" x14ac:dyDescent="0.25">
      <c r="A5" s="21"/>
      <c r="B5" s="4"/>
      <c r="C5" s="4"/>
    </row>
    <row r="6" spans="1:6" x14ac:dyDescent="0.25">
      <c r="A6" s="40" t="s">
        <v>35</v>
      </c>
      <c r="B6" s="49" t="s">
        <v>61</v>
      </c>
      <c r="C6" s="2"/>
    </row>
    <row r="8" spans="1:6" x14ac:dyDescent="0.25">
      <c r="A8" s="37" t="s">
        <v>25</v>
      </c>
      <c r="B8" s="64" t="s">
        <v>0</v>
      </c>
      <c r="C8" s="64" t="s">
        <v>1</v>
      </c>
      <c r="D8" s="64" t="s">
        <v>2</v>
      </c>
      <c r="E8" s="64" t="s">
        <v>3</v>
      </c>
      <c r="F8" s="66" t="s">
        <v>78</v>
      </c>
    </row>
    <row r="9" spans="1:6" x14ac:dyDescent="0.25">
      <c r="A9" t="str">
        <f>'ETF Calculations'!K8</f>
        <v>10X S&amp;P 500 ETF</v>
      </c>
      <c r="B9" s="36" t="str">
        <f>'ETF Calculations'!L8</f>
        <v>3.42</v>
      </c>
      <c r="C9" s="36" t="str">
        <f>'ETF Calculations'!M8</f>
        <v>16.83</v>
      </c>
      <c r="D9" s="36" t="str">
        <f>'ETF Calculations'!N8</f>
        <v>18.24</v>
      </c>
      <c r="E9" s="36" t="str">
        <f>'ETF Calculations'!E8</f>
        <v>-</v>
      </c>
      <c r="F9" t="str">
        <f>IFERROR(VLOOKUP(A9,'Sector Calculations'!$A$6:$B$171,2,FALSE),"")</f>
        <v>Global Equity General</v>
      </c>
    </row>
    <row r="10" spans="1:6" x14ac:dyDescent="0.25">
      <c r="A10" t="str">
        <f>'ETF Calculations'!K9</f>
        <v>10X S&amp;P Global Dividend Aristocrats ETF</v>
      </c>
      <c r="B10" s="36" t="str">
        <f>'ETF Calculations'!L9</f>
        <v>0.86</v>
      </c>
      <c r="C10" s="36" t="str">
        <f>'ETF Calculations'!M9</f>
        <v>12.37</v>
      </c>
      <c r="D10" s="36" t="str">
        <f>'ETF Calculations'!N9</f>
        <v>12.61</v>
      </c>
      <c r="E10" s="36" t="str">
        <f>'ETF Calculations'!E9</f>
        <v>-</v>
      </c>
      <c r="F10" t="str">
        <f>IFERROR(VLOOKUP(A10,'Sector Calculations'!$A$6:$B$171,2,FALSE),"")</f>
        <v>Global Equity General</v>
      </c>
    </row>
    <row r="11" spans="1:6" x14ac:dyDescent="0.25">
      <c r="A11" t="str">
        <f>'ETF Calculations'!K10</f>
        <v>10X S&amp;P Global Property ETF</v>
      </c>
      <c r="B11" s="36" t="str">
        <f>'ETF Calculations'!L10</f>
        <v>3.50</v>
      </c>
      <c r="C11" s="36" t="str">
        <f>'ETF Calculations'!M10</f>
        <v>7.51</v>
      </c>
      <c r="D11" s="36" t="str">
        <f>'ETF Calculations'!N10</f>
        <v>8.56</v>
      </c>
      <c r="E11" s="36" t="str">
        <f>'ETF Calculations'!E10</f>
        <v>-</v>
      </c>
      <c r="F11" t="str">
        <f>IFERROR(VLOOKUP(A11,'Sector Calculations'!$A$6:$B$171,2,FALSE),"")</f>
        <v>Global Real Estate General</v>
      </c>
    </row>
    <row r="12" spans="1:6" x14ac:dyDescent="0.25">
      <c r="A12" t="str">
        <f>'ETF Calculations'!K11</f>
        <v>10X SA Property Income ETF</v>
      </c>
      <c r="B12" s="36" t="str">
        <f>'ETF Calculations'!L11</f>
        <v>22.16</v>
      </c>
      <c r="C12" s="36" t="str">
        <f>'ETF Calculations'!M11</f>
        <v>15.00</v>
      </c>
      <c r="D12" s="36" t="str">
        <f>'ETF Calculations'!N11</f>
        <v>21.86</v>
      </c>
      <c r="E12" s="36" t="str">
        <f>'ETF Calculations'!E11</f>
        <v>-</v>
      </c>
      <c r="F12" t="str">
        <f>IFERROR(VLOOKUP(A12,'Sector Calculations'!$A$6:$B$171,2,FALSE),"")</f>
        <v>Real Estate General</v>
      </c>
    </row>
    <row r="13" spans="1:6" x14ac:dyDescent="0.25">
      <c r="A13" t="str">
        <f>'ETF Calculations'!K12</f>
        <v>10X Total World Stock Tracker Feeder</v>
      </c>
      <c r="B13" s="36" t="str">
        <f>'ETF Calculations'!L12</f>
        <v>3.50</v>
      </c>
      <c r="C13" s="36" t="str">
        <f>'ETF Calculations'!M12</f>
        <v>15.61</v>
      </c>
      <c r="D13" s="36" t="str">
        <f>'ETF Calculations'!N12</f>
        <v>-</v>
      </c>
      <c r="E13" s="36" t="str">
        <f>'ETF Calculations'!E12</f>
        <v>-</v>
      </c>
      <c r="F13" t="str">
        <f>IFERROR(VLOOKUP(A13,'Sector Calculations'!$A$6:$B$171,2,FALSE),"")</f>
        <v>Global Equity General</v>
      </c>
    </row>
    <row r="14" spans="1:6" x14ac:dyDescent="0.25">
      <c r="A14" t="str">
        <f>'ETF Calculations'!K13</f>
        <v>10X Yield Selected Bond ETF</v>
      </c>
      <c r="B14" s="36" t="str">
        <f>'ETF Calculations'!L13</f>
        <v>23.68</v>
      </c>
      <c r="C14" s="36" t="str">
        <f>'ETF Calculations'!M13</f>
        <v>13.93</v>
      </c>
      <c r="D14" s="36" t="str">
        <f>'ETF Calculations'!N13</f>
        <v>23.86</v>
      </c>
      <c r="E14" s="36" t="str">
        <f>'ETF Calculations'!E13</f>
        <v>12.75</v>
      </c>
      <c r="F14" t="str">
        <f>IFERROR(VLOOKUP(A14,'Sector Calculations'!$A$6:$B$171,2,FALSE),"")</f>
        <v>Not Yet Assigned</v>
      </c>
    </row>
    <row r="15" spans="1:6" x14ac:dyDescent="0.25">
      <c r="A15" t="str">
        <f>'ETF Calculations'!K14</f>
        <v>10X Top 50 ETF</v>
      </c>
      <c r="B15" s="36" t="str">
        <f>'ETF Calculations'!L14</f>
        <v>22.13</v>
      </c>
      <c r="C15" s="36" t="str">
        <f>'ETF Calculations'!M14</f>
        <v>8.57</v>
      </c>
      <c r="D15" s="36" t="str">
        <f>'ETF Calculations'!N14</f>
        <v>19.36</v>
      </c>
      <c r="E15" s="36" t="str">
        <f>'ETF Calculations'!E14</f>
        <v>-</v>
      </c>
      <c r="F15" t="str">
        <f>IFERROR(VLOOKUP(A15,'Sector Calculations'!$A$6:$B$171,2,FALSE),"")</f>
        <v>Equity General</v>
      </c>
    </row>
    <row r="16" spans="1:6" x14ac:dyDescent="0.25">
      <c r="A16" t="str">
        <f>'ETF Calculations'!K15</f>
        <v>FNB MidCap ETF</v>
      </c>
      <c r="B16" s="36" t="str">
        <f>'ETF Calculations'!L15</f>
        <v>18.81</v>
      </c>
      <c r="C16" s="36" t="str">
        <f>'ETF Calculations'!M15</f>
        <v>5.68</v>
      </c>
      <c r="D16" s="36" t="str">
        <f>'ETF Calculations'!N15</f>
        <v>16.30</v>
      </c>
      <c r="E16" s="36" t="str">
        <f>'ETF Calculations'!E15</f>
        <v>4.98</v>
      </c>
      <c r="F16" t="str">
        <f>IFERROR(VLOOKUP(A16,'Sector Calculations'!$A$6:$B$171,2,FALSE),"")</f>
        <v>Equity Mid &amp; Small Cap</v>
      </c>
    </row>
    <row r="17" spans="1:6" x14ac:dyDescent="0.25">
      <c r="A17" t="str">
        <f>'ETF Calculations'!K16</f>
        <v>FNB Top40 ETF</v>
      </c>
      <c r="B17" s="36" t="str">
        <f>'ETF Calculations'!L16</f>
        <v>22.54</v>
      </c>
      <c r="C17" s="36" t="str">
        <f>'ETF Calculations'!M16</f>
        <v>9.41</v>
      </c>
      <c r="D17" s="36" t="str">
        <f>'ETF Calculations'!N16</f>
        <v>18.71</v>
      </c>
      <c r="E17" s="36" t="str">
        <f>'ETF Calculations'!E16</f>
        <v>9.16</v>
      </c>
      <c r="F17" t="str">
        <f>IFERROR(VLOOKUP(A17,'Sector Calculations'!$A$6:$B$171,2,FALSE),"")</f>
        <v>Equity Large Cap</v>
      </c>
    </row>
    <row r="18" spans="1:6" x14ac:dyDescent="0.25">
      <c r="A18" t="str">
        <f>'ETF Calculations'!K17</f>
        <v>FNB Global 1200 ETF</v>
      </c>
      <c r="B18" s="36" t="str">
        <f>'ETF Calculations'!L17</f>
        <v>3.97</v>
      </c>
      <c r="C18" s="36" t="str">
        <f>'ETF Calculations'!M17</f>
        <v>15.76</v>
      </c>
      <c r="D18" s="36" t="str">
        <f>'ETF Calculations'!N17</f>
        <v>16.06</v>
      </c>
      <c r="E18" s="36" t="str">
        <f>'ETF Calculations'!E17</f>
        <v>-</v>
      </c>
      <c r="F18" t="str">
        <f>IFERROR(VLOOKUP(A18,'Sector Calculations'!$A$6:$B$171,2,FALSE),"")</f>
        <v>Not Yet Assigned</v>
      </c>
    </row>
    <row r="19" spans="1:6" x14ac:dyDescent="0.25">
      <c r="A19" t="str">
        <f>'ETF Calculations'!K18</f>
        <v>FNB Government Inflation Linked Bond ETF</v>
      </c>
      <c r="B19" s="36" t="str">
        <f>'ETF Calculations'!L18</f>
        <v>8.70</v>
      </c>
      <c r="C19" s="36" t="str">
        <f>'ETF Calculations'!M18</f>
        <v>6.13</v>
      </c>
      <c r="D19" s="36" t="str">
        <f>'ETF Calculations'!N18</f>
        <v>8.90</v>
      </c>
      <c r="E19" s="36" t="str">
        <f>'ETF Calculations'!E18</f>
        <v>4.78</v>
      </c>
      <c r="F19" t="str">
        <f>IFERROR(VLOOKUP(A19,'Sector Calculations'!$A$6:$B$171,2,FALSE),"")</f>
        <v>Int Bearing Variable Term</v>
      </c>
    </row>
    <row r="20" spans="1:6" x14ac:dyDescent="0.25">
      <c r="A20" t="str">
        <f>'ETF Calculations'!K19</f>
        <v>FNB World Government Bond ETF</v>
      </c>
      <c r="B20" s="36" t="str">
        <f>'ETF Calculations'!L19</f>
        <v>-1.20</v>
      </c>
      <c r="C20" s="36" t="str">
        <f>'ETF Calculations'!M19</f>
        <v>4.08</v>
      </c>
      <c r="D20" s="36" t="str">
        <f>'ETF Calculations'!N19</f>
        <v>-3.17</v>
      </c>
      <c r="E20" s="36" t="str">
        <f>'ETF Calculations'!E19</f>
        <v>-</v>
      </c>
      <c r="F20" t="str">
        <f>IFERROR(VLOOKUP(A20,'Sector Calculations'!$A$6:$B$171,2,FALSE),"")</f>
        <v>Global Interest Bearing Variable Term</v>
      </c>
    </row>
    <row r="21" spans="1:6" x14ac:dyDescent="0.25">
      <c r="A21" t="str">
        <f>'ETF Calculations'!K20</f>
        <v>Satrix DIVI ETF</v>
      </c>
      <c r="B21" s="36" t="str">
        <f>'ETF Calculations'!L20</f>
        <v>7.38</v>
      </c>
      <c r="C21" s="36" t="str">
        <f>'ETF Calculations'!M20</f>
        <v>-3.91</v>
      </c>
      <c r="D21" s="36" t="str">
        <f>'ETF Calculations'!N20</f>
        <v>16.37</v>
      </c>
      <c r="E21" s="36" t="str">
        <f>'ETF Calculations'!E20</f>
        <v>6.46</v>
      </c>
      <c r="F21" t="str">
        <f>IFERROR(VLOOKUP(A21,'Sector Calculations'!$A$6:$B$171,2,FALSE),"")</f>
        <v>Equity General</v>
      </c>
    </row>
    <row r="22" spans="1:6" x14ac:dyDescent="0.25">
      <c r="A22" t="str">
        <f>'ETF Calculations'!K21</f>
        <v>Satrix Global Aggregate Bond Feeder</v>
      </c>
      <c r="B22" s="36" t="str">
        <f>'ETF Calculations'!L21</f>
        <v>-0.41</v>
      </c>
      <c r="C22" s="36" t="str">
        <f>'ETF Calculations'!M21</f>
        <v>-</v>
      </c>
      <c r="D22" s="36" t="str">
        <f>'ETF Calculations'!N21</f>
        <v>-</v>
      </c>
      <c r="E22" s="36" t="str">
        <f>'ETF Calculations'!E21</f>
        <v>-</v>
      </c>
      <c r="F22" t="str">
        <f>IFERROR(VLOOKUP(A22,'Sector Calculations'!$A$6:$B$171,2,FALSE),"")</f>
        <v>Not Yet Assigned</v>
      </c>
    </row>
    <row r="23" spans="1:6" x14ac:dyDescent="0.25">
      <c r="A23" t="str">
        <f>'ETF Calculations'!K22</f>
        <v>Satrix GOVI ETF</v>
      </c>
      <c r="B23" s="36" t="str">
        <f>'ETF Calculations'!L22</f>
        <v>19.82</v>
      </c>
      <c r="C23" s="36" t="str">
        <f>'ETF Calculations'!M22</f>
        <v>9.49</v>
      </c>
      <c r="D23" s="36" t="str">
        <f>'ETF Calculations'!N22</f>
        <v>11.33</v>
      </c>
      <c r="E23" s="36" t="str">
        <f>'ETF Calculations'!E22</f>
        <v>7.97</v>
      </c>
      <c r="F23" t="str">
        <f>IFERROR(VLOOKUP(A23,'Sector Calculations'!$A$6:$B$171,2,FALSE),"")</f>
        <v>Int Bearing Variable Term</v>
      </c>
    </row>
    <row r="24" spans="1:6" x14ac:dyDescent="0.25">
      <c r="A24" t="str">
        <f>'ETF Calculations'!K23</f>
        <v>Satrix ILBI ETF</v>
      </c>
      <c r="B24" s="36" t="str">
        <f>'ETF Calculations'!L23</f>
        <v>8.70</v>
      </c>
      <c r="C24" s="36" t="str">
        <f>'ETF Calculations'!M23</f>
        <v>7.91</v>
      </c>
      <c r="D24" s="36" t="str">
        <f>'ETF Calculations'!N23</f>
        <v>10.31</v>
      </c>
      <c r="E24" s="36" t="str">
        <f>'ETF Calculations'!E23</f>
        <v>-</v>
      </c>
      <c r="F24" t="str">
        <f>IFERROR(VLOOKUP(A24,'Sector Calculations'!$A$6:$B$171,2,FALSE),"")</f>
        <v>Not Yet Assigned</v>
      </c>
    </row>
    <row r="25" spans="1:6" x14ac:dyDescent="0.25">
      <c r="A25" t="str">
        <f>'ETF Calculations'!K24</f>
        <v>Satrix Low Volatility ETF</v>
      </c>
      <c r="B25" s="36" t="str">
        <f>'ETF Calculations'!L24</f>
        <v>16.77</v>
      </c>
      <c r="C25" s="36" t="str">
        <f>'ETF Calculations'!M24</f>
        <v>7.57</v>
      </c>
      <c r="D25" s="36" t="str">
        <f>'ETF Calculations'!N24</f>
        <v>11.21</v>
      </c>
      <c r="E25" s="36" t="str">
        <f>'ETF Calculations'!E24</f>
        <v>-</v>
      </c>
      <c r="F25" t="str">
        <f>IFERROR(VLOOKUP(A25,'Sector Calculations'!$A$6:$B$171,2,FALSE),"")</f>
        <v>Equity General</v>
      </c>
    </row>
    <row r="26" spans="1:6" x14ac:dyDescent="0.25">
      <c r="A26" t="str">
        <f>'ETF Calculations'!K25</f>
        <v>Satrix MSCI China Feeder ETF</v>
      </c>
      <c r="B26" s="36" t="str">
        <f>'ETF Calculations'!L25</f>
        <v>35.90</v>
      </c>
      <c r="C26" s="36" t="str">
        <f>'ETF Calculations'!M25</f>
        <v>11.34</v>
      </c>
      <c r="D26" s="36" t="str">
        <f>'ETF Calculations'!N25</f>
        <v>-</v>
      </c>
      <c r="E26" s="36" t="str">
        <f>'ETF Calculations'!E25</f>
        <v>-</v>
      </c>
      <c r="F26" t="str">
        <f>IFERROR(VLOOKUP(A26,'Sector Calculations'!$A$6:$B$171,2,FALSE),"")</f>
        <v>Global Equity General</v>
      </c>
    </row>
    <row r="27" spans="1:6" x14ac:dyDescent="0.25">
      <c r="A27" t="str">
        <f>'ETF Calculations'!K26</f>
        <v>Satrix MSCI EM ESG Enhanced Feeder ETF</v>
      </c>
      <c r="B27" s="36" t="str">
        <f>'ETF Calculations'!L26</f>
        <v>6.20</v>
      </c>
      <c r="C27" s="36" t="str">
        <f>'ETF Calculations'!M26</f>
        <v>-</v>
      </c>
      <c r="D27" s="36" t="str">
        <f>'ETF Calculations'!N26</f>
        <v>-</v>
      </c>
      <c r="E27" s="36" t="str">
        <f>'ETF Calculations'!E26</f>
        <v>-</v>
      </c>
      <c r="F27" t="str">
        <f>IFERROR(VLOOKUP(A27,'Sector Calculations'!$A$6:$B$171,2,FALSE),"")</f>
        <v>Not Yet Assigned</v>
      </c>
    </row>
    <row r="28" spans="1:6" x14ac:dyDescent="0.25">
      <c r="A28" t="str">
        <f>'ETF Calculations'!K27</f>
        <v>Satrix MSCI World ESG Enhanced Feed</v>
      </c>
      <c r="B28" s="36" t="str">
        <f>'ETF Calculations'!L27</f>
        <v>3.03</v>
      </c>
      <c r="C28" s="36" t="str">
        <f>'ETF Calculations'!M27</f>
        <v>14.78</v>
      </c>
      <c r="D28" s="36" t="str">
        <f>'ETF Calculations'!N27</f>
        <v>-</v>
      </c>
      <c r="E28" s="36" t="str">
        <f>'ETF Calculations'!E27</f>
        <v>-</v>
      </c>
      <c r="F28" t="str">
        <f>IFERROR(VLOOKUP(A28,'Sector Calculations'!$A$6:$B$171,2,FALSE),"")</f>
        <v>Not Yet Assigned</v>
      </c>
    </row>
    <row r="29" spans="1:6" x14ac:dyDescent="0.25">
      <c r="A29" t="str">
        <f>'ETF Calculations'!K28</f>
        <v>Satrix MSCI World Equity Feeder ETF</v>
      </c>
      <c r="B29" s="36" t="str">
        <f>'ETF Calculations'!L28</f>
        <v>3.86</v>
      </c>
      <c r="C29" s="36" t="str">
        <f>'ETF Calculations'!M28</f>
        <v>16.05</v>
      </c>
      <c r="D29" s="36" t="str">
        <f>'ETF Calculations'!N28</f>
        <v>16.39</v>
      </c>
      <c r="E29" s="36" t="str">
        <f>'ETF Calculations'!E28</f>
        <v>-</v>
      </c>
      <c r="F29" t="str">
        <f>IFERROR(VLOOKUP(A29,'Sector Calculations'!$A$6:$B$171,2,FALSE),"")</f>
        <v>Global Equity General</v>
      </c>
    </row>
    <row r="30" spans="1:6" x14ac:dyDescent="0.25">
      <c r="A30" t="str">
        <f>'ETF Calculations'!K29</f>
        <v>Satrix Multi Asset Passive Portfolios Solutions Growth ETF</v>
      </c>
      <c r="B30" s="36" t="str">
        <f>'ETF Calculations'!L29</f>
        <v>19.45</v>
      </c>
      <c r="C30" s="36" t="str">
        <f>'ETF Calculations'!M29</f>
        <v>7.43</v>
      </c>
      <c r="D30" s="36" t="str">
        <f>'ETF Calculations'!N29</f>
        <v>13.67</v>
      </c>
      <c r="E30" s="36" t="str">
        <f>'ETF Calculations'!E29</f>
        <v>6.22</v>
      </c>
      <c r="F30" t="str">
        <f>IFERROR(VLOOKUP(A30,'Sector Calculations'!$A$6:$B$171,2,FALSE),"")</f>
        <v>Multi-asset High Equity</v>
      </c>
    </row>
    <row r="31" spans="1:6" x14ac:dyDescent="0.25">
      <c r="A31" t="str">
        <f>'ETF Calculations'!K30</f>
        <v>Satrix Multi Asset Passive Portfolios Solutions Protect ETF</v>
      </c>
      <c r="B31" s="36" t="str">
        <f>'ETF Calculations'!L30</f>
        <v>15.51</v>
      </c>
      <c r="C31" s="36" t="str">
        <f>'ETF Calculations'!M30</f>
        <v>7.35</v>
      </c>
      <c r="D31" s="36" t="str">
        <f>'ETF Calculations'!N30</f>
        <v>11.54</v>
      </c>
      <c r="E31" s="36" t="str">
        <f>'ETF Calculations'!E30</f>
        <v>6.03</v>
      </c>
      <c r="F31" t="str">
        <f>IFERROR(VLOOKUP(A31,'Sector Calculations'!$A$6:$B$171,2,FALSE),"")</f>
        <v>Multi-asset Low Equity</v>
      </c>
    </row>
    <row r="32" spans="1:6" x14ac:dyDescent="0.25">
      <c r="A32" t="str">
        <f>'ETF Calculations'!K31</f>
        <v>Satrix Property ETF</v>
      </c>
      <c r="B32" s="36" t="str">
        <f>'ETF Calculations'!L31</f>
        <v>20.86</v>
      </c>
      <c r="C32" s="36" t="str">
        <f>'ETF Calculations'!M31</f>
        <v>10.47</v>
      </c>
      <c r="D32" s="36" t="str">
        <f>'ETF Calculations'!N31</f>
        <v>17.00</v>
      </c>
      <c r="E32" s="36" t="str">
        <f>'ETF Calculations'!E31</f>
        <v>-</v>
      </c>
      <c r="F32" t="str">
        <f>IFERROR(VLOOKUP(A32,'Sector Calculations'!$A$6:$B$171,2,FALSE),"")</f>
        <v>Real Estate General</v>
      </c>
    </row>
    <row r="33" spans="1:6" x14ac:dyDescent="0.25">
      <c r="A33" t="str">
        <f>'ETF Calculations'!K32</f>
        <v>Satrix Quality South Africa ETF</v>
      </c>
      <c r="B33" s="36" t="str">
        <f>'ETF Calculations'!L32</f>
        <v>21.24</v>
      </c>
      <c r="C33" s="36" t="str">
        <f>'ETF Calculations'!M32</f>
        <v>5.88</v>
      </c>
      <c r="D33" s="36" t="str">
        <f>'ETF Calculations'!N32</f>
        <v>13.42</v>
      </c>
      <c r="E33" s="36" t="str">
        <f>'ETF Calculations'!E32</f>
        <v>-</v>
      </c>
      <c r="F33" t="str">
        <f>IFERROR(VLOOKUP(A33,'Sector Calculations'!$A$6:$B$171,2,FALSE),"")</f>
        <v>Equity General</v>
      </c>
    </row>
    <row r="34" spans="1:6" x14ac:dyDescent="0.25">
      <c r="A34" t="str">
        <f>'ETF Calculations'!K33</f>
        <v>Satrix S&amp;P Namibia Bond ETF</v>
      </c>
      <c r="B34" s="36" t="str">
        <f>'ETF Calculations'!L33</f>
        <v>20.91</v>
      </c>
      <c r="C34" s="36" t="str">
        <f>'ETF Calculations'!M33</f>
        <v>12.97</v>
      </c>
      <c r="D34" s="36" t="str">
        <f>'ETF Calculations'!N33</f>
        <v>13.32</v>
      </c>
      <c r="E34" s="36" t="str">
        <f>'ETF Calculations'!E33</f>
        <v>-</v>
      </c>
      <c r="F34" t="str">
        <f>IFERROR(VLOOKUP(A34,'Sector Calculations'!$A$6:$B$171,2,FALSE),"")</f>
        <v>Not Yet Assigned</v>
      </c>
    </row>
    <row r="35" spans="1:6" x14ac:dyDescent="0.25">
      <c r="A35" t="str">
        <f>'ETF Calculations'!K34</f>
        <v>Satrix SA Bond Portfolio ETF</v>
      </c>
      <c r="B35" s="36" t="str">
        <f>'ETF Calculations'!L34</f>
        <v>20.12</v>
      </c>
      <c r="C35" s="36" t="str">
        <f>'ETF Calculations'!M34</f>
        <v>9.62</v>
      </c>
      <c r="D35" s="36" t="str">
        <f>'ETF Calculations'!N34</f>
        <v>-</v>
      </c>
      <c r="E35" s="36" t="str">
        <f>'ETF Calculations'!E34</f>
        <v>-</v>
      </c>
      <c r="F35" t="str">
        <f>IFERROR(VLOOKUP(A35,'Sector Calculations'!$A$6:$B$171,2,FALSE),"")</f>
        <v>Not Yet Assigned</v>
      </c>
    </row>
    <row r="36" spans="1:6" x14ac:dyDescent="0.25">
      <c r="A36" t="str">
        <f>'ETF Calculations'!K35</f>
        <v>Satrix Top 40 ETF</v>
      </c>
      <c r="B36" s="36" t="str">
        <f>'ETF Calculations'!L35</f>
        <v>23.73</v>
      </c>
      <c r="C36" s="36" t="str">
        <f>'ETF Calculations'!M35</f>
        <v>9.76</v>
      </c>
      <c r="D36" s="36" t="str">
        <f>'ETF Calculations'!N35</f>
        <v>18.91</v>
      </c>
      <c r="E36" s="36" t="str">
        <f>'ETF Calculations'!E35</f>
        <v>9.11</v>
      </c>
      <c r="F36" t="str">
        <f>IFERROR(VLOOKUP(A36,'Sector Calculations'!$A$6:$B$171,2,FALSE),"")</f>
        <v>Equity Large Cap</v>
      </c>
    </row>
    <row r="37" spans="1:6" x14ac:dyDescent="0.25">
      <c r="A37" t="str">
        <f>'ETF Calculations'!K36</f>
        <v>Satrix Capped All Share ETF</v>
      </c>
      <c r="B37" s="36" t="str">
        <f>'ETF Calculations'!L36</f>
        <v>21.06</v>
      </c>
      <c r="C37" s="36" t="str">
        <f>'ETF Calculations'!M36</f>
        <v>-</v>
      </c>
      <c r="D37" s="36" t="str">
        <f>'ETF Calculations'!N36</f>
        <v>-</v>
      </c>
      <c r="E37" s="36" t="str">
        <f>'ETF Calculations'!E36</f>
        <v>-</v>
      </c>
      <c r="F37" t="str">
        <f>IFERROR(VLOOKUP(A37,'Sector Calculations'!$A$6:$B$171,2,FALSE),"")</f>
        <v>Equity General</v>
      </c>
    </row>
    <row r="38" spans="1:6" x14ac:dyDescent="0.25">
      <c r="A38" t="str">
        <f>'ETF Calculations'!K37</f>
        <v>Satrix Capped INDI ETF</v>
      </c>
      <c r="B38" s="36" t="str">
        <f>'ETF Calculations'!L37</f>
        <v>20.07</v>
      </c>
      <c r="C38" s="36" t="str">
        <f>'ETF Calculations'!M37</f>
        <v>16.24</v>
      </c>
      <c r="D38" s="36" t="str">
        <f>'ETF Calculations'!N37</f>
        <v>16.06</v>
      </c>
      <c r="E38" s="36" t="str">
        <f>'ETF Calculations'!E37</f>
        <v>8.09</v>
      </c>
      <c r="F38" t="str">
        <f>IFERROR(VLOOKUP(A38,'Sector Calculations'!$A$6:$B$171,2,FALSE),"")</f>
        <v>Equity Industrial</v>
      </c>
    </row>
    <row r="39" spans="1:6" x14ac:dyDescent="0.25">
      <c r="A39" t="str">
        <f>'ETF Calculations'!K38</f>
        <v>Satrix FINI ETF</v>
      </c>
      <c r="B39" s="36" t="str">
        <f>'ETF Calculations'!L38</f>
        <v>27.69</v>
      </c>
      <c r="C39" s="36" t="str">
        <f>'ETF Calculations'!M38</f>
        <v>9.54</v>
      </c>
      <c r="D39" s="36" t="str">
        <f>'ETF Calculations'!N38</f>
        <v>21.62</v>
      </c>
      <c r="E39" s="36" t="str">
        <f>'ETF Calculations'!E38</f>
        <v>6.19</v>
      </c>
      <c r="F39" t="str">
        <f>IFERROR(VLOOKUP(A39,'Sector Calculations'!$A$6:$B$171,2,FALSE),"")</f>
        <v>Equity Financial</v>
      </c>
    </row>
    <row r="40" spans="1:6" x14ac:dyDescent="0.25">
      <c r="A40" t="str">
        <f>'ETF Calculations'!K39</f>
        <v>Satrix Global Infrastructure Feeder ETF</v>
      </c>
      <c r="B40" s="36" t="str">
        <f>'ETF Calculations'!L39</f>
        <v>9.34</v>
      </c>
      <c r="C40" s="36" t="str">
        <f>'ETF Calculations'!M39</f>
        <v>-</v>
      </c>
      <c r="D40" s="36" t="str">
        <f>'ETF Calculations'!N39</f>
        <v>-</v>
      </c>
      <c r="E40" s="36" t="str">
        <f>'ETF Calculations'!E39</f>
        <v>-</v>
      </c>
      <c r="F40" t="str">
        <f>IFERROR(VLOOKUP(A40,'Sector Calculations'!$A$6:$B$171,2,FALSE),"")</f>
        <v>Equity General</v>
      </c>
    </row>
    <row r="41" spans="1:6" x14ac:dyDescent="0.25">
      <c r="A41" t="str">
        <f>'ETF Calculations'!K40</f>
        <v>Satrix Inclusion and Diversity ETF</v>
      </c>
      <c r="B41" s="36" t="str">
        <f>'ETF Calculations'!L40</f>
        <v>19.61</v>
      </c>
      <c r="C41" s="36" t="str">
        <f>'ETF Calculations'!M40</f>
        <v>-</v>
      </c>
      <c r="D41" s="36" t="str">
        <f>'ETF Calculations'!N40</f>
        <v>-</v>
      </c>
      <c r="E41" s="36" t="str">
        <f>'ETF Calculations'!E40</f>
        <v>-</v>
      </c>
      <c r="F41" t="str">
        <f>IFERROR(VLOOKUP(A41,'Sector Calculations'!$A$6:$B$171,2,FALSE),"")</f>
        <v>Equity General</v>
      </c>
    </row>
    <row r="42" spans="1:6" x14ac:dyDescent="0.25">
      <c r="A42" t="str">
        <f>'ETF Calculations'!K41</f>
        <v>Satrix MSCI Emerging Markets Feeder ETF</v>
      </c>
      <c r="B42" s="36" t="str">
        <f>'ETF Calculations'!L41</f>
        <v>3.69</v>
      </c>
      <c r="C42" s="36" t="str">
        <f>'ETF Calculations'!M41</f>
        <v>9.35</v>
      </c>
      <c r="D42" s="36" t="str">
        <f>'ETF Calculations'!N41</f>
        <v>9.09</v>
      </c>
      <c r="E42" s="36" t="str">
        <f>'ETF Calculations'!E41</f>
        <v>-</v>
      </c>
      <c r="F42" t="str">
        <f>IFERROR(VLOOKUP(A42,'Sector Calculations'!$A$6:$B$171,2,FALSE),"")</f>
        <v>Global Equity General</v>
      </c>
    </row>
    <row r="43" spans="1:6" x14ac:dyDescent="0.25">
      <c r="A43" t="str">
        <f>'ETF Calculations'!K42</f>
        <v>Satrix MSCI India Feeder ETF</v>
      </c>
      <c r="B43" s="36" t="str">
        <f>'ETF Calculations'!L42</f>
        <v>-1.74</v>
      </c>
      <c r="C43" s="36" t="str">
        <f>'ETF Calculations'!M42</f>
        <v>-</v>
      </c>
      <c r="D43" s="36" t="str">
        <f>'ETF Calculations'!N42</f>
        <v>-</v>
      </c>
      <c r="E43" s="36" t="str">
        <f>'ETF Calculations'!E42</f>
        <v>-</v>
      </c>
      <c r="F43" t="str">
        <f>IFERROR(VLOOKUP(A43,'Sector Calculations'!$A$6:$B$171,2,FALSE),"")</f>
        <v>Global Equity General</v>
      </c>
    </row>
    <row r="44" spans="1:6" x14ac:dyDescent="0.25">
      <c r="A44" t="str">
        <f>'ETF Calculations'!K43</f>
        <v>Satrix Nasdaq 100 ETF</v>
      </c>
      <c r="B44" s="36" t="str">
        <f>'ETF Calculations'!L43</f>
        <v>2.76</v>
      </c>
      <c r="C44" s="36" t="str">
        <f>'ETF Calculations'!M43</f>
        <v>18.12</v>
      </c>
      <c r="D44" s="36" t="str">
        <f>'ETF Calculations'!N43</f>
        <v>20.25</v>
      </c>
      <c r="E44" s="36" t="str">
        <f>'ETF Calculations'!E43</f>
        <v>-</v>
      </c>
      <c r="F44" t="str">
        <f>IFERROR(VLOOKUP(A44,'Sector Calculations'!$A$6:$B$171,2,FALSE),"")</f>
        <v>Regional Equity General</v>
      </c>
    </row>
    <row r="45" spans="1:6" x14ac:dyDescent="0.25">
      <c r="A45" t="str">
        <f>'ETF Calculations'!K44</f>
        <v>Satrix RAFI 40 ETF</v>
      </c>
      <c r="B45" s="36" t="str">
        <f>'ETF Calculations'!L44</f>
        <v>15.47</v>
      </c>
      <c r="C45" s="36" t="str">
        <f>'ETF Calculations'!M44</f>
        <v>6.23</v>
      </c>
      <c r="D45" s="36" t="str">
        <f>'ETF Calculations'!N44</f>
        <v>20.39</v>
      </c>
      <c r="E45" s="36" t="str">
        <f>'ETF Calculations'!E44</f>
        <v>8.71</v>
      </c>
      <c r="F45" t="str">
        <f>IFERROR(VLOOKUP(A45,'Sector Calculations'!$A$6:$B$171,2,FALSE),"")</f>
        <v>Equity General</v>
      </c>
    </row>
    <row r="46" spans="1:6" x14ac:dyDescent="0.25">
      <c r="A46" t="str">
        <f>'ETF Calculations'!K45</f>
        <v>Satrix RESI ETF</v>
      </c>
      <c r="B46" s="36" t="str">
        <f>'ETF Calculations'!L45</f>
        <v>22.27</v>
      </c>
      <c r="C46" s="36" t="str">
        <f>'ETF Calculations'!M45</f>
        <v>-1.58</v>
      </c>
      <c r="D46" s="36" t="str">
        <f>'ETF Calculations'!N45</f>
        <v>18.80</v>
      </c>
      <c r="E46" s="36" t="str">
        <f>'ETF Calculations'!E45</f>
        <v>9.55</v>
      </c>
      <c r="F46" t="str">
        <f>IFERROR(VLOOKUP(A46,'Sector Calculations'!$A$6:$B$171,2,FALSE),"")</f>
        <v>Equity Resources</v>
      </c>
    </row>
    <row r="47" spans="1:6" x14ac:dyDescent="0.25">
      <c r="A47" t="str">
        <f>'ETF Calculations'!K46</f>
        <v>Satrix S&amp;P 500 Feeder ETF</v>
      </c>
      <c r="B47" s="36" t="str">
        <f>'ETF Calculations'!L46</f>
        <v>4.68</v>
      </c>
      <c r="C47" s="36" t="str">
        <f>'ETF Calculations'!M46</f>
        <v>17.24</v>
      </c>
      <c r="D47" s="36" t="str">
        <f>'ETF Calculations'!N46</f>
        <v>18.31</v>
      </c>
      <c r="E47" s="36" t="str">
        <f>'ETF Calculations'!E46</f>
        <v>-</v>
      </c>
      <c r="F47" t="str">
        <f>IFERROR(VLOOKUP(A47,'Sector Calculations'!$A$6:$B$171,2,FALSE),"")</f>
        <v>Global Equity General</v>
      </c>
    </row>
    <row r="48" spans="1:6" x14ac:dyDescent="0.25">
      <c r="A48" t="str">
        <f>'ETF Calculations'!K47</f>
        <v>Satrix SWIX TOP 40 ETF</v>
      </c>
      <c r="B48" s="36" t="str">
        <f>'ETF Calculations'!L47</f>
        <v>22.16</v>
      </c>
      <c r="C48" s="36" t="str">
        <f>'ETF Calculations'!M47</f>
        <v>7.87</v>
      </c>
      <c r="D48" s="36" t="str">
        <f>'ETF Calculations'!N47</f>
        <v>15.59</v>
      </c>
      <c r="E48" s="36" t="str">
        <f>'ETF Calculations'!E47</f>
        <v>6.61</v>
      </c>
      <c r="F48" t="str">
        <f>IFERROR(VLOOKUP(A48,'Sector Calculations'!$A$6:$B$171,2,FALSE),"")</f>
        <v>Equity Large Cap</v>
      </c>
    </row>
    <row r="49" spans="1:6" x14ac:dyDescent="0.25">
      <c r="A49" t="str">
        <f>'ETF Calculations'!K48</f>
        <v>Satrix Shariah Top 40 Index ETF</v>
      </c>
      <c r="B49" s="36" t="str">
        <f>'ETF Calculations'!L48</f>
        <v>17.91</v>
      </c>
      <c r="C49" s="36" t="str">
        <f>'ETF Calculations'!M48</f>
        <v>-1.21</v>
      </c>
      <c r="D49" s="36" t="str">
        <f>'ETF Calculations'!N48</f>
        <v>15.82</v>
      </c>
      <c r="E49" s="36" t="str">
        <f>'ETF Calculations'!E48</f>
        <v>5.49</v>
      </c>
      <c r="F49" t="str">
        <f>IFERROR(VLOOKUP(A49,'Sector Calculations'!$A$6:$B$171,2,FALSE),"")</f>
        <v>Equity Large Cap</v>
      </c>
    </row>
    <row r="50" spans="1:6" x14ac:dyDescent="0.25">
      <c r="A50" t="str">
        <f>'ETF Calculations'!K49</f>
        <v>Satrix TRACI 3 Month ETF</v>
      </c>
      <c r="B50" s="36" t="str">
        <f>'ETF Calculations'!L49</f>
        <v>12.96</v>
      </c>
      <c r="C50" s="36" t="str">
        <f>'ETF Calculations'!M49</f>
        <v>8.05</v>
      </c>
      <c r="D50" s="36" t="str">
        <f>'ETF Calculations'!N49</f>
        <v>6.40</v>
      </c>
      <c r="E50" s="36" t="str">
        <f>'ETF Calculations'!E49</f>
        <v>6.66</v>
      </c>
      <c r="F50" t="str">
        <f>IFERROR(VLOOKUP(A50,'Sector Calculations'!$A$6:$B$171,2,FALSE),"")</f>
        <v>Int Bearing Money Market</v>
      </c>
    </row>
    <row r="51" spans="1:6" x14ac:dyDescent="0.25">
      <c r="A51" t="str">
        <f>'ETF Calculations'!K50</f>
        <v>Satrix Value Equity ETF</v>
      </c>
      <c r="B51" s="36" t="str">
        <f>'ETF Calculations'!L50</f>
        <v>16.17</v>
      </c>
      <c r="C51" s="36" t="str">
        <f>'ETF Calculations'!M50</f>
        <v>8.30</v>
      </c>
      <c r="D51" s="36" t="str">
        <f>'ETF Calculations'!N50</f>
        <v>22.42</v>
      </c>
      <c r="E51" s="36" t="str">
        <f>'ETF Calculations'!E50</f>
        <v>-</v>
      </c>
      <c r="F51" t="str">
        <f>IFERROR(VLOOKUP(A51,'Sector Calculations'!$A$6:$B$171,2,FALSE),"")</f>
        <v>Equity General</v>
      </c>
    </row>
    <row r="52" spans="1:6" x14ac:dyDescent="0.25">
      <c r="A52" t="str">
        <f>'ETF Calculations'!K51</f>
        <v>1NVEST Global Government Bond Index Feeder ETF</v>
      </c>
      <c r="B52" s="36" t="str">
        <f>'ETF Calculations'!L51</f>
        <v>-0.37</v>
      </c>
      <c r="C52" s="36" t="str">
        <f>'ETF Calculations'!M51</f>
        <v>5.66</v>
      </c>
      <c r="D52" s="36" t="str">
        <f>'ETF Calculations'!N51</f>
        <v>-2.45</v>
      </c>
      <c r="E52" s="36" t="str">
        <f>'ETF Calculations'!E51</f>
        <v>-</v>
      </c>
      <c r="F52" t="str">
        <f>IFERROR(VLOOKUP(A52,'Sector Calculations'!$A$6:$B$171,2,FALSE),"")</f>
        <v>Global Interest Bearing Variable Term</v>
      </c>
    </row>
    <row r="53" spans="1:6" x14ac:dyDescent="0.25">
      <c r="A53" t="str">
        <f>'ETF Calculations'!K52</f>
        <v>1NVEST Global REIT Index Feeder ETF</v>
      </c>
      <c r="B53" s="36" t="str">
        <f>'ETF Calculations'!L52</f>
        <v>2.13</v>
      </c>
      <c r="C53" s="36" t="str">
        <f>'ETF Calculations'!M52</f>
        <v>4.09</v>
      </c>
      <c r="D53" s="36" t="str">
        <f>'ETF Calculations'!N52</f>
        <v>7.94</v>
      </c>
      <c r="E53" s="36" t="str">
        <f>'ETF Calculations'!E52</f>
        <v>-</v>
      </c>
      <c r="F53" t="str">
        <f>IFERROR(VLOOKUP(A53,'Sector Calculations'!$A$6:$B$171,2,FALSE),"")</f>
        <v>Global Real Estate General</v>
      </c>
    </row>
    <row r="54" spans="1:6" x14ac:dyDescent="0.25">
      <c r="A54" t="str">
        <f>'ETF Calculations'!K53</f>
        <v>1NVEST MSCI World Index Feeder ETF</v>
      </c>
      <c r="B54" s="36" t="str">
        <f>'ETF Calculations'!L53</f>
        <v>3.44</v>
      </c>
      <c r="C54" s="36" t="str">
        <f>'ETF Calculations'!M53</f>
        <v>15.56</v>
      </c>
      <c r="D54" s="36" t="str">
        <f>'ETF Calculations'!N53</f>
        <v>16.30</v>
      </c>
      <c r="E54" s="36" t="str">
        <f>'ETF Calculations'!E53</f>
        <v>-</v>
      </c>
      <c r="F54" t="str">
        <f>IFERROR(VLOOKUP(A54,'Sector Calculations'!$A$6:$B$171,2,FALSE),"")</f>
        <v>Global Equity General</v>
      </c>
    </row>
    <row r="55" spans="1:6" x14ac:dyDescent="0.25">
      <c r="A55" t="str">
        <f>'ETF Calculations'!K54</f>
        <v>1NVEST S&amp;P 500 Index Feeder ETF</v>
      </c>
      <c r="B55" s="36" t="str">
        <f>'ETF Calculations'!L54</f>
        <v>4.28</v>
      </c>
      <c r="C55" s="36" t="str">
        <f>'ETF Calculations'!M54</f>
        <v>16.57</v>
      </c>
      <c r="D55" s="36" t="str">
        <f>'ETF Calculations'!N54</f>
        <v>18.15</v>
      </c>
      <c r="E55" s="36" t="str">
        <f>'ETF Calculations'!E54</f>
        <v>-</v>
      </c>
      <c r="F55" t="str">
        <f>IFERROR(VLOOKUP(A55,'Sector Calculations'!$A$6:$B$171,2,FALSE),"")</f>
        <v>Regional Equity General</v>
      </c>
    </row>
    <row r="56" spans="1:6" x14ac:dyDescent="0.25">
      <c r="A56" t="str">
        <f>'ETF Calculations'!K55</f>
        <v>1NVEST S&amp;P 500 Info Tech Index Feeder ETF</v>
      </c>
      <c r="B56" s="36" t="str">
        <f>'ETF Calculations'!L55</f>
        <v>2.42</v>
      </c>
      <c r="C56" s="36" t="str">
        <f>'ETF Calculations'!M55</f>
        <v>22.10</v>
      </c>
      <c r="D56" s="36" t="str">
        <f>'ETF Calculations'!N55</f>
        <v>23.66</v>
      </c>
      <c r="E56" s="36" t="str">
        <f>'ETF Calculations'!E55</f>
        <v>-</v>
      </c>
      <c r="F56" t="str">
        <f>IFERROR(VLOOKUP(A56,'Sector Calculations'!$A$6:$B$171,2,FALSE),"")</f>
        <v>Regional Equity General</v>
      </c>
    </row>
    <row r="57" spans="1:6" x14ac:dyDescent="0.25">
      <c r="A57" t="str">
        <f>'ETF Calculations'!K56</f>
        <v>1NVEST SA Bond ETF</v>
      </c>
      <c r="B57" s="36" t="str">
        <f>'ETF Calculations'!L56</f>
        <v>19.87</v>
      </c>
      <c r="C57" s="36" t="str">
        <f>'ETF Calculations'!M56</f>
        <v>9.92</v>
      </c>
      <c r="D57" s="36" t="str">
        <f>'ETF Calculations'!N56</f>
        <v>13.33</v>
      </c>
      <c r="E57" s="36" t="str">
        <f>'ETF Calculations'!E56</f>
        <v>-</v>
      </c>
      <c r="F57" t="str">
        <f>IFERROR(VLOOKUP(A57,'Sector Calculations'!$A$6:$B$171,2,FALSE),"")</f>
        <v>Int Bearing Variable Term</v>
      </c>
    </row>
    <row r="58" spans="1:6" x14ac:dyDescent="0.25">
      <c r="A58" t="str">
        <f>'ETF Calculations'!K57</f>
        <v>1NVEST SA Property ETF</v>
      </c>
      <c r="B58" s="36" t="str">
        <f>'ETF Calculations'!L57</f>
        <v>19.32</v>
      </c>
      <c r="C58" s="36" t="str">
        <f>'ETF Calculations'!M57</f>
        <v>11.20</v>
      </c>
      <c r="D58" s="36" t="str">
        <f>'ETF Calculations'!N57</f>
        <v>17.94</v>
      </c>
      <c r="E58" s="36" t="str">
        <f>'ETF Calculations'!E57</f>
        <v>1.14</v>
      </c>
      <c r="F58" t="str">
        <f>IFERROR(VLOOKUP(A58,'Sector Calculations'!$A$6:$B$171,2,FALSE),"")</f>
        <v>Real Estate General</v>
      </c>
    </row>
    <row r="59" spans="1:6" x14ac:dyDescent="0.25">
      <c r="A59" t="str">
        <f>'ETF Calculations'!K58</f>
        <v>1NVEST Swix 40 ETF</v>
      </c>
      <c r="B59" s="36" t="str">
        <f>'ETF Calculations'!L58</f>
        <v>90.99</v>
      </c>
      <c r="C59" s="36" t="str">
        <f>'ETF Calculations'!M58</f>
        <v>26.89</v>
      </c>
      <c r="D59" s="36" t="str">
        <f>'ETF Calculations'!N58</f>
        <v>28.37</v>
      </c>
      <c r="E59" s="36" t="str">
        <f>'ETF Calculations'!E58</f>
        <v>14.25</v>
      </c>
      <c r="F59" t="str">
        <f>IFERROR(VLOOKUP(A59,'Sector Calculations'!$A$6:$B$171,2,FALSE),"")</f>
        <v>Equity Large Cap</v>
      </c>
    </row>
    <row r="60" spans="1:6" x14ac:dyDescent="0.25">
      <c r="A60" t="str">
        <f>'ETF Calculations'!K59</f>
        <v>1NVEST Top 40 ETF</v>
      </c>
      <c r="B60" s="36" t="str">
        <f>'ETF Calculations'!L59</f>
        <v>22.32</v>
      </c>
      <c r="C60" s="36" t="str">
        <f>'ETF Calculations'!M59</f>
        <v>9.22</v>
      </c>
      <c r="D60" s="36" t="str">
        <f>'ETF Calculations'!N59</f>
        <v>18.50</v>
      </c>
      <c r="E60" s="36" t="str">
        <f>'ETF Calculations'!E59</f>
        <v>9.14</v>
      </c>
      <c r="F60" t="str">
        <f>IFERROR(VLOOKUP(A60,'Sector Calculations'!$A$6:$B$171,2,FALSE),"")</f>
        <v>Equity Large Cap</v>
      </c>
    </row>
    <row r="61" spans="1:6" x14ac:dyDescent="0.25">
      <c r="A61" t="str">
        <f>'ETF Calculations'!K60</f>
        <v>Sygnia Itrix Eurostoxx50 ETF</v>
      </c>
      <c r="B61" s="36" t="str">
        <f>'ETF Calculations'!L60</f>
        <v>-1.18</v>
      </c>
      <c r="C61" s="36" t="str">
        <f>'ETF Calculations'!M60</f>
        <v>5.87</v>
      </c>
      <c r="D61" s="36" t="str">
        <f>'ETF Calculations'!N60</f>
        <v>12.38</v>
      </c>
      <c r="E61" s="36" t="str">
        <f>'ETF Calculations'!E60</f>
        <v>-</v>
      </c>
      <c r="F61" t="str">
        <f>IFERROR(VLOOKUP(A61,'Sector Calculations'!$A$6:$B$171,2,FALSE),"")</f>
        <v>Global Equity General</v>
      </c>
    </row>
    <row r="62" spans="1:6" x14ac:dyDescent="0.25">
      <c r="A62" t="str">
        <f>'ETF Calculations'!K61</f>
        <v>Sygnia Itrix FTSE100 ETF</v>
      </c>
      <c r="B62" s="36" t="str">
        <f>'ETF Calculations'!L61</f>
        <v>2.04</v>
      </c>
      <c r="C62" s="36" t="str">
        <f>'ETF Calculations'!M61</f>
        <v>20.14</v>
      </c>
      <c r="D62" s="36" t="str">
        <f>'ETF Calculations'!N61</f>
        <v>15.76</v>
      </c>
      <c r="E62" s="36" t="str">
        <f>'ETF Calculations'!E61</f>
        <v>11.35</v>
      </c>
      <c r="F62" t="str">
        <f>IFERROR(VLOOKUP(A62,'Sector Calculations'!$A$6:$B$171,2,FALSE),"")</f>
        <v>Global Equity General</v>
      </c>
    </row>
    <row r="63" spans="1:6" x14ac:dyDescent="0.25">
      <c r="A63" t="str">
        <f>'ETF Calculations'!K62</f>
        <v>Sygnia Itrix Global Property ETF</v>
      </c>
      <c r="B63" s="36" t="str">
        <f>'ETF Calculations'!L62</f>
        <v>9.78</v>
      </c>
      <c r="C63" s="36" t="str">
        <f>'ETF Calculations'!M62</f>
        <v>15.23</v>
      </c>
      <c r="D63" s="36" t="str">
        <f>'ETF Calculations'!N62</f>
        <v>12.95</v>
      </c>
      <c r="E63" s="36" t="str">
        <f>'ETF Calculations'!E62</f>
        <v>10.14</v>
      </c>
      <c r="F63" t="str">
        <f>IFERROR(VLOOKUP(A63,'Sector Calculations'!$A$6:$B$171,2,FALSE),"")</f>
        <v>Global Real Estate General</v>
      </c>
    </row>
    <row r="64" spans="1:6" x14ac:dyDescent="0.25">
      <c r="A64" t="str">
        <f>'ETF Calculations'!K63</f>
        <v>Sygnia Itrix MSCI Japan ETF</v>
      </c>
      <c r="B64" s="36" t="str">
        <f>'ETF Calculations'!L63</f>
        <v>3.69</v>
      </c>
      <c r="C64" s="36" t="str">
        <f>'ETF Calculations'!M63</f>
        <v>6.14</v>
      </c>
      <c r="D64" s="36" t="str">
        <f>'ETF Calculations'!N63</f>
        <v>7.88</v>
      </c>
      <c r="E64" s="36" t="str">
        <f>'ETF Calculations'!E63</f>
        <v>-</v>
      </c>
      <c r="F64" t="str">
        <f>IFERROR(VLOOKUP(A64,'Sector Calculations'!$A$6:$B$171,2,FALSE),"")</f>
        <v>Global Equity General</v>
      </c>
    </row>
    <row r="65" spans="1:6" x14ac:dyDescent="0.25">
      <c r="A65" t="str">
        <f>'ETF Calculations'!K64</f>
        <v>Sygnia Itrix S&amp;P 500 ETF</v>
      </c>
      <c r="B65" s="36" t="str">
        <f>'ETF Calculations'!L64</f>
        <v>-5.31</v>
      </c>
      <c r="C65" s="36" t="str">
        <f>'ETF Calculations'!M64</f>
        <v>12.60</v>
      </c>
      <c r="D65" s="36" t="str">
        <f>'ETF Calculations'!N64</f>
        <v>8.66</v>
      </c>
      <c r="E65" s="36" t="str">
        <f>'ETF Calculations'!E64</f>
        <v>9.57</v>
      </c>
      <c r="F65" t="str">
        <f>IFERROR(VLOOKUP(A65,'Sector Calculations'!$A$6:$B$171,2,FALSE),"")</f>
        <v>Regional Equity General</v>
      </c>
    </row>
    <row r="66" spans="1:6" x14ac:dyDescent="0.25">
      <c r="A66" t="str">
        <f>'ETF Calculations'!K65</f>
        <v>Sygnia Itrix Top 40 ETF</v>
      </c>
      <c r="B66" s="36" t="str">
        <f>'ETF Calculations'!L65</f>
        <v>3.92</v>
      </c>
      <c r="C66" s="36" t="str">
        <f>'ETF Calculations'!M65</f>
        <v>16.24</v>
      </c>
      <c r="D66" s="36" t="str">
        <f>'ETF Calculations'!N65</f>
        <v>18.03</v>
      </c>
      <c r="E66" s="36" t="str">
        <f>'ETF Calculations'!E65</f>
        <v>16.71</v>
      </c>
      <c r="F66" t="str">
        <f>IFERROR(VLOOKUP(A66,'Sector Calculations'!$A$6:$B$171,2,FALSE),"")</f>
        <v>Equity Large Cap</v>
      </c>
    </row>
    <row r="67" spans="1:6" x14ac:dyDescent="0.25">
      <c r="A67" t="str">
        <f>'ETF Calculations'!K66</f>
        <v>Sygnia Itrix 4th Industrial Revolution</v>
      </c>
      <c r="B67" s="36" t="str">
        <f>'ETF Calculations'!L66</f>
        <v>4.68</v>
      </c>
      <c r="C67" s="36" t="str">
        <f>'ETF Calculations'!M66</f>
        <v>17.22</v>
      </c>
      <c r="D67" s="36" t="str">
        <f>'ETF Calculations'!N66</f>
        <v>18.75</v>
      </c>
      <c r="E67" s="36" t="str">
        <f>'ETF Calculations'!E66</f>
        <v>-</v>
      </c>
      <c r="F67" t="str">
        <f>IFERROR(VLOOKUP(A67,'Sector Calculations'!$A$6:$B$171,2,FALSE),"")</f>
        <v>Global Equity General</v>
      </c>
    </row>
    <row r="68" spans="1:6" x14ac:dyDescent="0.25">
      <c r="A68" t="str">
        <f>'ETF Calculations'!K67</f>
        <v>Sygnia Itrix MSCI Emerging Markets</v>
      </c>
      <c r="B68" s="36" t="str">
        <f>'ETF Calculations'!L67</f>
        <v>22.46</v>
      </c>
      <c r="C68" s="36" t="str">
        <f>'ETF Calculations'!M67</f>
        <v>9.31</v>
      </c>
      <c r="D68" s="36" t="str">
        <f>'ETF Calculations'!N67</f>
        <v>18.48</v>
      </c>
      <c r="E68" s="36" t="str">
        <f>'ETF Calculations'!E67</f>
        <v>-</v>
      </c>
      <c r="F68" t="str">
        <f>IFERROR(VLOOKUP(A68,'Sector Calculations'!$A$6:$B$171,2,FALSE),"")</f>
        <v>Not Yet Assigned</v>
      </c>
    </row>
    <row r="69" spans="1:6" x14ac:dyDescent="0.25">
      <c r="A69" t="str">
        <f>'ETF Calculations'!K68</f>
        <v>Sygnia Itrix MSCI US Index ETF</v>
      </c>
      <c r="B69" s="36" t="str">
        <f>'ETF Calculations'!L68</f>
        <v>-6.78</v>
      </c>
      <c r="C69" s="36" t="str">
        <f>'ETF Calculations'!M68</f>
        <v>-</v>
      </c>
      <c r="D69" s="36" t="str">
        <f>'ETF Calculations'!N68</f>
        <v>-</v>
      </c>
      <c r="E69" s="36" t="str">
        <f>'ETF Calculations'!E68</f>
        <v>-</v>
      </c>
      <c r="F69" t="str">
        <f>IFERROR(VLOOKUP(A69,'Sector Calculations'!$A$6:$B$171,2,FALSE),"")</f>
        <v>Global Equity General</v>
      </c>
    </row>
    <row r="70" spans="1:6" x14ac:dyDescent="0.25">
      <c r="A70" t="str">
        <f>'ETF Calculations'!K69</f>
        <v>Sygnia Itrix MSCI World Index ETF</v>
      </c>
      <c r="B70" s="36" t="str">
        <f>'ETF Calculations'!L69</f>
        <v>15.57</v>
      </c>
      <c r="C70" s="36" t="str">
        <f>'ETF Calculations'!M69</f>
        <v>12.20</v>
      </c>
      <c r="D70" s="36" t="str">
        <f>'ETF Calculations'!N69</f>
        <v>-</v>
      </c>
      <c r="E70" s="36" t="str">
        <f>'ETF Calculations'!E69</f>
        <v>-</v>
      </c>
      <c r="F70" t="str">
        <f>IFERROR(VLOOKUP(A70,'Sector Calculations'!$A$6:$B$171,2,FALSE),"")</f>
        <v>Global Equity General</v>
      </c>
    </row>
    <row r="71" spans="1:6" x14ac:dyDescent="0.25">
      <c r="A71" t="str">
        <f>'ETF Calculations'!K70</f>
        <v>Sygnia Itrix S&amp;P Global 1200 ESG ETF</v>
      </c>
      <c r="B71" s="36" t="str">
        <f>'ETF Calculations'!L70</f>
        <v>3.39</v>
      </c>
      <c r="C71" s="36" t="str">
        <f>'ETF Calculations'!M70</f>
        <v>15.53</v>
      </c>
      <c r="D71" s="36" t="str">
        <f>'ETF Calculations'!N70</f>
        <v>16.26</v>
      </c>
      <c r="E71" s="36" t="str">
        <f>'ETF Calculations'!E70</f>
        <v>14.65</v>
      </c>
      <c r="F71" t="str">
        <f>IFERROR(VLOOKUP(A71,'Sector Calculations'!$A$6:$B$171,2,FALSE),"")</f>
        <v>Not Yet Assigned</v>
      </c>
    </row>
    <row r="72" spans="1:6" x14ac:dyDescent="0.25">
      <c r="A72" t="str">
        <f>'ETF Calculations'!K71</f>
        <v>Sygnia Itrix Solactive Healthcare 150 ETF</v>
      </c>
      <c r="B72" s="36" t="str">
        <f>'ETF Calculations'!L71</f>
        <v>2.57</v>
      </c>
      <c r="C72" s="36" t="str">
        <f>'ETF Calculations'!M71</f>
        <v>-</v>
      </c>
      <c r="D72" s="36" t="str">
        <f>'ETF Calculations'!N71</f>
        <v>-</v>
      </c>
      <c r="E72" s="36" t="str">
        <f>'ETF Calculations'!E71</f>
        <v>-</v>
      </c>
      <c r="F72" t="str">
        <f>IFERROR(VLOOKUP(A72,'Sector Calculations'!$A$6:$B$171,2,FALSE),"")</f>
        <v>Global Equity General</v>
      </c>
    </row>
    <row r="73" spans="1:6" x14ac:dyDescent="0.25">
      <c r="A73">
        <f>'ETF Calculations'!K72</f>
        <v>0</v>
      </c>
      <c r="B73" s="36">
        <f>'ETF Calculations'!L72</f>
        <v>0</v>
      </c>
      <c r="C73" s="36">
        <f>'ETF Calculations'!M72</f>
        <v>0</v>
      </c>
      <c r="D73" s="36">
        <f>'ETF Calculations'!N72</f>
        <v>0</v>
      </c>
      <c r="E73" s="36">
        <f>'ETF Calculations'!E74</f>
        <v>0</v>
      </c>
    </row>
    <row r="74" spans="1:6" x14ac:dyDescent="0.25">
      <c r="A74">
        <f>'ETF Calculations'!K73</f>
        <v>0</v>
      </c>
      <c r="B74" s="36">
        <f>'ETF Calculations'!L73</f>
        <v>0</v>
      </c>
      <c r="C74" s="36">
        <f>'ETF Calculations'!M73</f>
        <v>0</v>
      </c>
      <c r="D74" s="36">
        <f>'ETF Calculations'!N73</f>
        <v>0</v>
      </c>
      <c r="E74" s="22"/>
    </row>
    <row r="75" spans="1:6" x14ac:dyDescent="0.25">
      <c r="A75">
        <f>'ETF Calculations'!K74</f>
        <v>0</v>
      </c>
      <c r="B75" s="36">
        <f>'ETF Calculations'!L74</f>
        <v>0</v>
      </c>
      <c r="C75" s="36">
        <f>'ETF Calculations'!M74</f>
        <v>0</v>
      </c>
      <c r="D75" s="36">
        <f>'ETF Calculations'!N74</f>
        <v>0</v>
      </c>
      <c r="E75" s="22"/>
    </row>
    <row r="76" spans="1:6" x14ac:dyDescent="0.25">
      <c r="A76">
        <f>'ETF Calculations'!K75</f>
        <v>0</v>
      </c>
      <c r="B76" s="36">
        <f>'ETF Calculations'!L75</f>
        <v>0</v>
      </c>
      <c r="C76" s="36">
        <f>'ETF Calculations'!M75</f>
        <v>0</v>
      </c>
      <c r="D76" s="36">
        <f>'ETF Calculations'!N75</f>
        <v>0</v>
      </c>
      <c r="E76" s="22"/>
    </row>
    <row r="77" spans="1:6" x14ac:dyDescent="0.25">
      <c r="A77">
        <f>'ETF Calculations'!K76</f>
        <v>0</v>
      </c>
      <c r="C77" s="36">
        <f>'ETF Calculations'!M76</f>
        <v>0</v>
      </c>
      <c r="D77" s="36">
        <f>'ETF Calculations'!N76</f>
        <v>0</v>
      </c>
    </row>
    <row r="78" spans="1:6" x14ac:dyDescent="0.25">
      <c r="A78">
        <f>'ETF Calculations'!K77</f>
        <v>0</v>
      </c>
      <c r="C78" s="36">
        <f>'ETF Calculations'!M77</f>
        <v>0</v>
      </c>
    </row>
  </sheetData>
  <autoFilter ref="A8:F8" xr:uid="{C9C68803-7B63-4D4D-A7B1-EBC7372C3E83}"/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4CDD42-5796-4C5C-AF73-C6BDA17D1A98}">
          <x14:formula1>
            <xm:f>'ETF Calculations'!$B$87:$B$93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V75"/>
  <sheetViews>
    <sheetView showZeros="0" zoomScaleNormal="100" workbookViewId="0"/>
  </sheetViews>
  <sheetFormatPr defaultColWidth="52.33203125" defaultRowHeight="12.75" customHeight="1" x14ac:dyDescent="0.25"/>
  <cols>
    <col min="1" max="1" width="60.6640625" style="11" customWidth="1"/>
    <col min="2" max="5" width="16.6640625" style="56" customWidth="1"/>
    <col min="6" max="6" width="24.88671875" style="11" customWidth="1"/>
    <col min="7" max="9" width="10.44140625" style="11" customWidth="1"/>
    <col min="10" max="16384" width="52.33203125" style="11"/>
  </cols>
  <sheetData>
    <row r="1" spans="1:6" s="17" customFormat="1" ht="15.75" customHeight="1" x14ac:dyDescent="0.3">
      <c r="A1" s="50" t="s">
        <v>79</v>
      </c>
      <c r="B1" s="54"/>
      <c r="C1" s="54"/>
      <c r="D1" s="54"/>
      <c r="E1" s="54"/>
    </row>
    <row r="2" spans="1:6" s="17" customFormat="1" ht="15.75" customHeight="1" x14ac:dyDescent="0.3">
      <c r="A2" s="50"/>
      <c r="B2" s="54"/>
      <c r="C2" s="54"/>
      <c r="D2" s="54"/>
      <c r="E2" s="54"/>
    </row>
    <row r="3" spans="1:6" s="19" customFormat="1" ht="13.2" x14ac:dyDescent="0.25">
      <c r="A3" s="28">
        <f>SUMMARY!A3</f>
        <v>45747</v>
      </c>
      <c r="B3" s="55"/>
      <c r="C3" s="55"/>
      <c r="D3" s="55"/>
      <c r="E3" s="55"/>
    </row>
    <row r="4" spans="1:6" ht="13.5" customHeight="1" x14ac:dyDescent="0.25">
      <c r="A4" s="21" t="s">
        <v>13</v>
      </c>
    </row>
    <row r="5" spans="1:6" ht="13.5" customHeight="1" x14ac:dyDescent="0.25">
      <c r="A5" s="21"/>
    </row>
    <row r="6" spans="1:6" s="10" customFormat="1" ht="15" customHeight="1" x14ac:dyDescent="0.25">
      <c r="A6" s="51" t="s">
        <v>35</v>
      </c>
      <c r="B6" s="49" t="s">
        <v>61</v>
      </c>
      <c r="C6" s="2"/>
      <c r="D6" s="2"/>
      <c r="E6" s="2"/>
    </row>
    <row r="7" spans="1:6" ht="13.2" x14ac:dyDescent="0.25">
      <c r="B7" s="1"/>
      <c r="C7" s="1"/>
      <c r="D7" s="1"/>
      <c r="E7" s="3"/>
    </row>
    <row r="8" spans="1:6" ht="13.2" x14ac:dyDescent="0.25">
      <c r="A8" s="10" t="s">
        <v>79</v>
      </c>
      <c r="B8" s="2" t="s">
        <v>0</v>
      </c>
      <c r="C8" s="2" t="s">
        <v>1</v>
      </c>
      <c r="D8" s="2" t="s">
        <v>2</v>
      </c>
      <c r="E8" s="2" t="s">
        <v>3</v>
      </c>
      <c r="F8" s="10" t="s">
        <v>78</v>
      </c>
    </row>
    <row r="9" spans="1:6" ht="13.2" x14ac:dyDescent="0.25">
      <c r="A9" t="str">
        <f>'UT Calculations'!K8</f>
        <v>3B BCI Stable Fund of Funds</v>
      </c>
      <c r="B9" s="39" t="str">
        <f>'UT Calculations'!L8</f>
        <v>10.77</v>
      </c>
      <c r="C9" s="39" t="str">
        <f>'UT Calculations'!M8</f>
        <v>8.21</v>
      </c>
      <c r="D9" s="39" t="str">
        <f>'UT Calculations'!N8</f>
        <v>11.54</v>
      </c>
      <c r="E9" s="39" t="str">
        <f>'UT Calculations'!O8</f>
        <v>7.62</v>
      </c>
      <c r="F9" s="11" t="str">
        <f>IFERROR(VLOOKUP(A9,'Sector Calculations'!$A$6:$B$165,2,FALSE),"")</f>
        <v>Multi-asset Low Equity</v>
      </c>
    </row>
    <row r="10" spans="1:6" ht="13.2" x14ac:dyDescent="0.25">
      <c r="A10" t="str">
        <f>'UT Calculations'!K9</f>
        <v>Allan Gray Balanced</v>
      </c>
      <c r="B10" s="39" t="str">
        <f>'UT Calculations'!L9</f>
        <v>12.73</v>
      </c>
      <c r="C10" s="39" t="str">
        <f>'UT Calculations'!M9</f>
        <v>11.32</v>
      </c>
      <c r="D10" s="39" t="str">
        <f>'UT Calculations'!N9</f>
        <v>15.50</v>
      </c>
      <c r="E10" s="39" t="str">
        <f>'UT Calculations'!O9</f>
        <v>8.77</v>
      </c>
      <c r="F10" s="11" t="str">
        <f>IFERROR(VLOOKUP(A10,'Sector Calculations'!$A$6:$B$165,2,FALSE),"")</f>
        <v>Multi-asset High Equity</v>
      </c>
    </row>
    <row r="11" spans="1:6" ht="13.2" x14ac:dyDescent="0.25">
      <c r="A11" t="str">
        <f>'UT Calculations'!K10</f>
        <v>Allan Gray Bond</v>
      </c>
      <c r="B11" s="39" t="str">
        <f>'UT Calculations'!L10</f>
        <v>17.91</v>
      </c>
      <c r="C11" s="39" t="str">
        <f>'UT Calculations'!M10</f>
        <v>9.26</v>
      </c>
      <c r="D11" s="39" t="str">
        <f>'UT Calculations'!N10</f>
        <v>10.66</v>
      </c>
      <c r="E11" s="39" t="str">
        <f>'UT Calculations'!O10</f>
        <v>8.63</v>
      </c>
      <c r="F11" s="11" t="str">
        <f>IFERROR(VLOOKUP(A11,'Sector Calculations'!$A$6:$B$165,2,FALSE),"")</f>
        <v>Int Bearing Variable Term</v>
      </c>
    </row>
    <row r="12" spans="1:6" ht="13.2" x14ac:dyDescent="0.25">
      <c r="A12" t="str">
        <f>'UT Calculations'!K11</f>
        <v>Allan Gray Equity</v>
      </c>
      <c r="B12" s="39" t="str">
        <f>'UT Calculations'!L11</f>
        <v>12.95</v>
      </c>
      <c r="C12" s="39" t="str">
        <f>'UT Calculations'!M11</f>
        <v>11.68</v>
      </c>
      <c r="D12" s="39" t="str">
        <f>'UT Calculations'!N11</f>
        <v>18.58</v>
      </c>
      <c r="E12" s="39" t="str">
        <f>'UT Calculations'!O11</f>
        <v>8.21</v>
      </c>
      <c r="F12" s="11" t="str">
        <f>IFERROR(VLOOKUP(A12,'Sector Calculations'!$A$6:$B$165,2,FALSE),"")</f>
        <v>Equity General</v>
      </c>
    </row>
    <row r="13" spans="1:6" ht="13.2" x14ac:dyDescent="0.25">
      <c r="A13" t="str">
        <f>'UT Calculations'!K12</f>
        <v>Allan Gray Money Market</v>
      </c>
      <c r="B13" s="39" t="str">
        <f>'UT Calculations'!L12</f>
        <v>8.82</v>
      </c>
      <c r="C13" s="39" t="str">
        <f>'UT Calculations'!M12</f>
        <v>7.86</v>
      </c>
      <c r="D13" s="39" t="str">
        <f>'UT Calculations'!N12</f>
        <v>6.57</v>
      </c>
      <c r="E13" s="39" t="str">
        <f>'UT Calculations'!O12</f>
        <v>7.08</v>
      </c>
      <c r="F13" s="11" t="str">
        <f>IFERROR(VLOOKUP(A13,'Sector Calculations'!$A$6:$B$165,2,FALSE),"")</f>
        <v>Int Bearing Money Market</v>
      </c>
    </row>
    <row r="14" spans="1:6" ht="13.2" x14ac:dyDescent="0.25">
      <c r="A14" t="str">
        <f>'UT Calculations'!K13</f>
        <v>Anchor BCI Global Equity Feeder Fund</v>
      </c>
      <c r="B14" s="39" t="str">
        <f>'UT Calculations'!L13</f>
        <v>10.17</v>
      </c>
      <c r="C14" s="39" t="str">
        <f>'UT Calculations'!M13</f>
        <v>10.70</v>
      </c>
      <c r="D14" s="39" t="str">
        <f>'UT Calculations'!N13</f>
        <v>15.33</v>
      </c>
      <c r="E14" s="39" t="str">
        <f>'UT Calculations'!O13</f>
        <v>-</v>
      </c>
      <c r="F14" s="11" t="str">
        <f>IFERROR(VLOOKUP(A14,'Sector Calculations'!$A$6:$B$165,2,FALSE),"")</f>
        <v>Global Equity General</v>
      </c>
    </row>
    <row r="15" spans="1:6" ht="13.2" x14ac:dyDescent="0.25">
      <c r="A15" t="str">
        <f>'UT Calculations'!K14</f>
        <v>Anchor BCI Global Technology</v>
      </c>
      <c r="B15" s="39" t="str">
        <f>'UT Calculations'!L14</f>
        <v>6.77</v>
      </c>
      <c r="C15" s="39" t="str">
        <f>'UT Calculations'!M14</f>
        <v>12.20</v>
      </c>
      <c r="D15" s="39" t="str">
        <f>'UT Calculations'!N14</f>
        <v>8.91</v>
      </c>
      <c r="E15" s="39" t="str">
        <f>'UT Calculations'!O14</f>
        <v>-</v>
      </c>
      <c r="F15" s="11" t="str">
        <f>IFERROR(VLOOKUP(A15,'Sector Calculations'!$A$6:$B$165,2,FALSE),"")</f>
        <v>Global Equity General</v>
      </c>
    </row>
    <row r="16" spans="1:6" ht="13.2" x14ac:dyDescent="0.25">
      <c r="A16" t="str">
        <f>'UT Calculations'!K15</f>
        <v>BCI 36ONE BCI Flexible Opportunity</v>
      </c>
      <c r="B16" s="39" t="str">
        <f>'UT Calculations'!L15</f>
        <v>15.67</v>
      </c>
      <c r="C16" s="39" t="str">
        <f>'UT Calculations'!M15</f>
        <v>11.22</v>
      </c>
      <c r="D16" s="39" t="str">
        <f>'UT Calculations'!N15</f>
        <v>15.04</v>
      </c>
      <c r="E16" s="39" t="str">
        <f>'UT Calculations'!O15</f>
        <v>8.67</v>
      </c>
      <c r="F16" s="11" t="str">
        <f>IFERROR(VLOOKUP(A16,'Sector Calculations'!$A$6:$B$165,2,FALSE),"")</f>
        <v>Multi-asset Flexible</v>
      </c>
    </row>
    <row r="17" spans="1:7" ht="13.2" x14ac:dyDescent="0.25">
      <c r="A17" t="str">
        <f>'UT Calculations'!K16</f>
        <v>BCI Centaur BCI Flexible Fund</v>
      </c>
      <c r="B17" s="39" t="str">
        <f>'UT Calculations'!L16</f>
        <v>11.40</v>
      </c>
      <c r="C17" s="39" t="str">
        <f>'UT Calculations'!M16</f>
        <v>9.97</v>
      </c>
      <c r="D17" s="39" t="str">
        <f>'UT Calculations'!N16</f>
        <v>17.70</v>
      </c>
      <c r="E17" s="39" t="str">
        <f>'UT Calculations'!O16</f>
        <v>10.02</v>
      </c>
      <c r="F17" s="11" t="str">
        <f>IFERROR(VLOOKUP(A17,'Sector Calculations'!$A$6:$B$165,2,FALSE),"")</f>
        <v>Multi-asset Flexible</v>
      </c>
    </row>
    <row r="18" spans="1:7" ht="13.2" x14ac:dyDescent="0.25">
      <c r="A18" t="str">
        <f>'UT Calculations'!K17</f>
        <v>BCI Fundsmith Equity Feeder</v>
      </c>
      <c r="B18" s="39" t="str">
        <f>'UT Calculations'!L17</f>
        <v>-7.51</v>
      </c>
      <c r="C18" s="39" t="str">
        <f>'UT Calculations'!M17</f>
        <v>10.42</v>
      </c>
      <c r="D18" s="39" t="str">
        <f>'UT Calculations'!N17</f>
        <v>10.35</v>
      </c>
      <c r="E18" s="39" t="str">
        <f>'UT Calculations'!O17</f>
        <v>-</v>
      </c>
      <c r="F18" s="11" t="str">
        <f>IFERROR(VLOOKUP(A18,'Sector Calculations'!$A$6:$B$165,2,FALSE),"")</f>
        <v>Global Equity General</v>
      </c>
    </row>
    <row r="19" spans="1:7" ht="13.2" x14ac:dyDescent="0.25">
      <c r="A19" t="str">
        <f>'UT Calculations'!K18</f>
        <v>BCI Income Plus</v>
      </c>
      <c r="B19" s="39" t="str">
        <f>'UT Calculations'!L18</f>
        <v>15.01</v>
      </c>
      <c r="C19" s="39" t="str">
        <f>'UT Calculations'!M18</f>
        <v>9.29</v>
      </c>
      <c r="D19" s="39" t="str">
        <f>'UT Calculations'!N18</f>
        <v>9.47</v>
      </c>
      <c r="E19" s="39" t="str">
        <f>'UT Calculations'!O18</f>
        <v>-</v>
      </c>
      <c r="F19" s="11" t="str">
        <f>IFERROR(VLOOKUP(A19,'Sector Calculations'!$A$6:$B$165,2,FALSE),"")</f>
        <v>Multi-asset Income</v>
      </c>
    </row>
    <row r="20" spans="1:7" ht="13.2" x14ac:dyDescent="0.25">
      <c r="A20" t="str">
        <f>'UT Calculations'!K19</f>
        <v>BCI Sasfin BCI Flexible Income</v>
      </c>
      <c r="B20" s="39" t="str">
        <f>'UT Calculations'!L19</f>
        <v>10.29</v>
      </c>
      <c r="C20" s="39" t="str">
        <f>'UT Calculations'!M19</f>
        <v>9.84</v>
      </c>
      <c r="D20" s="39" t="str">
        <f>'UT Calculations'!N19</f>
        <v>13.62</v>
      </c>
      <c r="E20" s="39" t="str">
        <f>'UT Calculations'!O19</f>
        <v>-</v>
      </c>
      <c r="F20" s="11" t="str">
        <f>IFERROR(VLOOKUP(A20,'Sector Calculations'!$A$6:$B$165,2,FALSE),"")</f>
        <v>Multi-asset Income</v>
      </c>
    </row>
    <row r="21" spans="1:7" ht="13.2" x14ac:dyDescent="0.25">
      <c r="A21" t="str">
        <f>'UT Calculations'!K20</f>
        <v>BlueAlpha BCI Balanced</v>
      </c>
      <c r="B21" s="39" t="str">
        <f>'UT Calculations'!L20</f>
        <v>10.77</v>
      </c>
      <c r="C21" s="39" t="str">
        <f>'UT Calculations'!M20</f>
        <v>5.23</v>
      </c>
      <c r="D21" s="39" t="str">
        <f>'UT Calculations'!N20</f>
        <v>11.27</v>
      </c>
      <c r="E21" s="39" t="str">
        <f>'UT Calculations'!O20</f>
        <v>6.37</v>
      </c>
      <c r="F21" s="11" t="str">
        <f>IFERROR(VLOOKUP(A21,'Sector Calculations'!$A$6:$B$165,2,FALSE),"")</f>
        <v>Multi-asset High Equity</v>
      </c>
    </row>
    <row r="22" spans="1:7" ht="13.2" x14ac:dyDescent="0.25">
      <c r="A22" t="str">
        <f>'UT Calculations'!K21</f>
        <v>BlueAlpha BCI Equity</v>
      </c>
      <c r="B22" s="39" t="str">
        <f>'UT Calculations'!L21</f>
        <v>-1.83</v>
      </c>
      <c r="C22" s="39" t="str">
        <f>'UT Calculations'!M21</f>
        <v>13.03</v>
      </c>
      <c r="D22" s="39" t="str">
        <f>'UT Calculations'!N21</f>
        <v>12.44</v>
      </c>
      <c r="E22" s="39" t="str">
        <f>'UT Calculations'!O21</f>
        <v>13.24</v>
      </c>
      <c r="F22" s="11" t="str">
        <f>IFERROR(VLOOKUP(A22,'Sector Calculations'!$A$6:$B$165,2,FALSE),"")</f>
        <v>Equity General</v>
      </c>
    </row>
    <row r="23" spans="1:7" ht="13.2" x14ac:dyDescent="0.25">
      <c r="A23" t="str">
        <f>'UT Calculations'!K22</f>
        <v>BlueAlpha BCI Global Equity</v>
      </c>
      <c r="B23" s="39" t="str">
        <f>'UT Calculations'!L22</f>
        <v>12.48</v>
      </c>
      <c r="C23" s="39" t="str">
        <f>'UT Calculations'!M22</f>
        <v>8.79</v>
      </c>
      <c r="D23" s="39" t="str">
        <f>'UT Calculations'!N22</f>
        <v>7.86</v>
      </c>
      <c r="E23" s="39" t="str">
        <f>'UT Calculations'!O22</f>
        <v>7.84</v>
      </c>
      <c r="F23" s="11" t="str">
        <f>IFERROR(VLOOKUP(A23,'Sector Calculations'!$A$6:$B$165,2,FALSE),"")</f>
        <v>Global Equity General</v>
      </c>
    </row>
    <row r="24" spans="1:7" ht="13.2" x14ac:dyDescent="0.25">
      <c r="A24" t="str">
        <f>'UT Calculations'!K23</f>
        <v>Cadiz BCI Absolute Yield</v>
      </c>
      <c r="B24" s="39" t="str">
        <f>'UT Calculations'!L23</f>
        <v>10.43</v>
      </c>
      <c r="C24" s="39" t="str">
        <f>'UT Calculations'!M23</f>
        <v>8.71</v>
      </c>
      <c r="D24" s="39" t="str">
        <f>'UT Calculations'!N23</f>
        <v>7.41</v>
      </c>
      <c r="E24" s="39" t="str">
        <f>'UT Calculations'!O23</f>
        <v>7.57</v>
      </c>
      <c r="F24" s="11" t="str">
        <f>IFERROR(VLOOKUP(A24,'Sector Calculations'!$A$6:$B$165,2,FALSE),"")</f>
        <v>Multi-asset Income</v>
      </c>
    </row>
    <row r="25" spans="1:7" ht="13.2" x14ac:dyDescent="0.25">
      <c r="A25" t="str">
        <f>'UT Calculations'!K24</f>
        <v>Palmyra Asset Management BCI Balanced</v>
      </c>
      <c r="B25" s="39" t="str">
        <f>'UT Calculations'!L24</f>
        <v>8.82</v>
      </c>
      <c r="C25" s="39" t="str">
        <f>'UT Calculations'!M24</f>
        <v>7.98</v>
      </c>
      <c r="D25" s="39" t="str">
        <f>'UT Calculations'!N24</f>
        <v>6.73</v>
      </c>
      <c r="E25" s="39" t="str">
        <f>'UT Calculations'!O24</f>
        <v>7.20</v>
      </c>
      <c r="F25" s="11" t="str">
        <f>IFERROR(VLOOKUP(A25,'Sector Calculations'!$A$6:$B$165,2,FALSE),"")</f>
        <v>Multi-asset High Equity</v>
      </c>
    </row>
    <row r="26" spans="1:7" s="10" customFormat="1" ht="14.4" x14ac:dyDescent="0.25">
      <c r="A26" t="str">
        <f>'UT Calculations'!K25</f>
        <v>Cadiz BCI Enhanced Income</v>
      </c>
      <c r="B26" s="39" t="str">
        <f>'UT Calculations'!L25</f>
        <v>8.89</v>
      </c>
      <c r="C26" s="39" t="str">
        <f>'UT Calculations'!M25</f>
        <v>3.24</v>
      </c>
      <c r="D26" s="39" t="str">
        <f>'UT Calculations'!N25</f>
        <v>9.40</v>
      </c>
      <c r="E26" s="39" t="str">
        <f>'UT Calculations'!O25</f>
        <v>3.63</v>
      </c>
      <c r="F26" s="11" t="str">
        <f>IFERROR(VLOOKUP(A26,'Sector Calculations'!$A$6:$B$165,2,FALSE),"")</f>
        <v>Multi-asset Income</v>
      </c>
      <c r="G26" s="12"/>
    </row>
    <row r="27" spans="1:7" ht="14.4" x14ac:dyDescent="0.25">
      <c r="A27" t="str">
        <f>'UT Calculations'!K26</f>
        <v>Palmyra Asset Management BCI Equity</v>
      </c>
      <c r="B27" s="39" t="str">
        <f>'UT Calculations'!L26</f>
        <v>9.89</v>
      </c>
      <c r="C27" s="39" t="str">
        <f>'UT Calculations'!M26</f>
        <v>8.61</v>
      </c>
      <c r="D27" s="39" t="str">
        <f>'UT Calculations'!N26</f>
        <v>12.24</v>
      </c>
      <c r="E27" s="39" t="str">
        <f>'UT Calculations'!O26</f>
        <v>5.76</v>
      </c>
      <c r="F27" s="11" t="str">
        <f>IFERROR(VLOOKUP(A27,'Sector Calculations'!$A$6:$B$165,2,FALSE),"")</f>
        <v>Equity General</v>
      </c>
      <c r="G27" s="12"/>
    </row>
    <row r="28" spans="1:7" s="10" customFormat="1" ht="14.4" x14ac:dyDescent="0.25">
      <c r="A28" t="str">
        <f>'UT Calculations'!K27</f>
        <v>Cadiz BCI Money Market</v>
      </c>
      <c r="B28" s="39" t="str">
        <f>'UT Calculations'!L27</f>
        <v>11.00</v>
      </c>
      <c r="C28" s="39" t="str">
        <f>'UT Calculations'!M27</f>
        <v>7.55</v>
      </c>
      <c r="D28" s="39" t="str">
        <f>'UT Calculations'!N27</f>
        <v>9.92</v>
      </c>
      <c r="E28" s="39" t="str">
        <f>'UT Calculations'!O27</f>
        <v>6.66</v>
      </c>
      <c r="F28" s="11" t="str">
        <f>IFERROR(VLOOKUP(A28,'Sector Calculations'!$A$6:$B$165,2,FALSE),"")</f>
        <v>Int Bearing Money Market</v>
      </c>
      <c r="G28" s="12"/>
    </row>
    <row r="29" spans="1:7" s="10" customFormat="1" ht="13.2" x14ac:dyDescent="0.25">
      <c r="A29" t="str">
        <f>'UT Calculations'!K28</f>
        <v>Palmyra Asset Management BCI Stable</v>
      </c>
      <c r="B29" s="39" t="str">
        <f>'UT Calculations'!L28</f>
        <v>10.68</v>
      </c>
      <c r="C29" s="39" t="str">
        <f>'UT Calculations'!M28</f>
        <v>10.91</v>
      </c>
      <c r="D29" s="39" t="str">
        <f>'UT Calculations'!N28</f>
        <v>9.69</v>
      </c>
      <c r="E29" s="39" t="str">
        <f>'UT Calculations'!O28</f>
        <v>9.46</v>
      </c>
      <c r="F29" s="11" t="str">
        <f>IFERROR(VLOOKUP(A29,'Sector Calculations'!$A$6:$B$165,2,FALSE),"")</f>
        <v>Multi-asset Low Equity</v>
      </c>
    </row>
    <row r="30" spans="1:7" ht="13.2" x14ac:dyDescent="0.25">
      <c r="A30" t="str">
        <f>'UT Calculations'!K29</f>
        <v>Prescient Balanced</v>
      </c>
      <c r="B30" s="39" t="str">
        <f>'UT Calculations'!L29</f>
        <v>14.18</v>
      </c>
      <c r="C30" s="39" t="str">
        <f>'UT Calculations'!M29</f>
        <v>9.18</v>
      </c>
      <c r="D30" s="39" t="str">
        <f>'UT Calculations'!N29</f>
        <v>14.61</v>
      </c>
      <c r="E30" s="39" t="str">
        <f>'UT Calculations'!O29</f>
        <v>8.41</v>
      </c>
      <c r="F30" s="11" t="str">
        <f>IFERROR(VLOOKUP(A30,'Sector Calculations'!$A$6:$B$165,2,FALSE),"")</f>
        <v>Multi-asset High Equity</v>
      </c>
    </row>
    <row r="31" spans="1:7" s="10" customFormat="1" ht="13.2" x14ac:dyDescent="0.25">
      <c r="A31" t="str">
        <f>'UT Calculations'!K30</f>
        <v>Prescient Core All Share Equity</v>
      </c>
      <c r="B31" s="39" t="str">
        <f>'UT Calculations'!L30</f>
        <v>26.59</v>
      </c>
      <c r="C31" s="39" t="str">
        <f>'UT Calculations'!M30</f>
        <v>10.01</v>
      </c>
      <c r="D31" s="39" t="str">
        <f>'UT Calculations'!N30</f>
        <v>19.14</v>
      </c>
      <c r="E31" s="39" t="str">
        <f>'UT Calculations'!O30</f>
        <v>-</v>
      </c>
      <c r="F31" s="11" t="str">
        <f>IFERROR(VLOOKUP(A31,'Sector Calculations'!$A$6:$B$165,2,FALSE),"")</f>
        <v>Equity General</v>
      </c>
    </row>
    <row r="32" spans="1:7" ht="13.2" x14ac:dyDescent="0.25">
      <c r="A32" t="str">
        <f>'UT Calculations'!K31</f>
        <v>Prescient Core Capped Equity</v>
      </c>
      <c r="B32" s="39" t="str">
        <f>'UT Calculations'!L31</f>
        <v>25.81</v>
      </c>
      <c r="C32" s="39" t="str">
        <f>'UT Calculations'!M31</f>
        <v>8.77</v>
      </c>
      <c r="D32" s="39" t="str">
        <f>'UT Calculations'!N31</f>
        <v>18.91</v>
      </c>
      <c r="E32" s="39" t="str">
        <f>'UT Calculations'!O31</f>
        <v>-</v>
      </c>
      <c r="F32" s="11" t="str">
        <f>IFERROR(VLOOKUP(A32,'Sector Calculations'!$A$6:$B$165,2,FALSE),"")</f>
        <v>Equity General</v>
      </c>
    </row>
    <row r="33" spans="1:6" ht="13.2" x14ac:dyDescent="0.25">
      <c r="A33" t="str">
        <f>'UT Calculations'!K32</f>
        <v>Prescient Core Equity</v>
      </c>
      <c r="B33" s="39" t="str">
        <f>'UT Calculations'!L32</f>
        <v>26.40</v>
      </c>
      <c r="C33" s="39" t="str">
        <f>'UT Calculations'!M32</f>
        <v>9.03</v>
      </c>
      <c r="D33" s="39" t="str">
        <f>'UT Calculations'!N32</f>
        <v>17.28</v>
      </c>
      <c r="E33" s="39" t="str">
        <f>'UT Calculations'!O32</f>
        <v>-</v>
      </c>
      <c r="F33" s="11" t="str">
        <f>IFERROR(VLOOKUP(A33,'Sector Calculations'!$A$6:$B$165,2,FALSE),"")</f>
        <v>Equity General</v>
      </c>
    </row>
    <row r="34" spans="1:6" ht="13.2" x14ac:dyDescent="0.25">
      <c r="A34" t="str">
        <f>'UT Calculations'!K33</f>
        <v>Prescient Income Provider</v>
      </c>
      <c r="B34" s="39" t="str">
        <f>'UT Calculations'!L33</f>
        <v>-</v>
      </c>
      <c r="C34" s="39" t="str">
        <f>'UT Calculations'!M33</f>
        <v>-</v>
      </c>
      <c r="D34" s="39" t="str">
        <f>'UT Calculations'!N33</f>
        <v>-</v>
      </c>
      <c r="E34" s="39" t="str">
        <f>'UT Calculations'!O33</f>
        <v>-</v>
      </c>
      <c r="F34" s="11" t="str">
        <f>IFERROR(VLOOKUP(A34,'Sector Calculations'!$A$6:$B$165,2,FALSE),"")</f>
        <v>Multi-asset Income</v>
      </c>
    </row>
    <row r="35" spans="1:6" ht="13.2" x14ac:dyDescent="0.25">
      <c r="A35" t="str">
        <f>'UT Calculations'!K34</f>
        <v>Satrix Balanced Index</v>
      </c>
      <c r="B35" s="39" t="str">
        <f>'UT Calculations'!L34</f>
        <v>13.86</v>
      </c>
      <c r="C35" s="39" t="str">
        <f>'UT Calculations'!M34</f>
        <v>8.65</v>
      </c>
      <c r="D35" s="39" t="str">
        <f>'UT Calculations'!N34</f>
        <v>15.62</v>
      </c>
      <c r="E35" s="39" t="str">
        <f>'UT Calculations'!O34</f>
        <v>8.21</v>
      </c>
      <c r="F35" s="11" t="str">
        <f>IFERROR(VLOOKUP(A35,'Sector Calculations'!$A$6:$B$165,2,FALSE),"")</f>
        <v>Multi-asset High Equity</v>
      </c>
    </row>
    <row r="36" spans="1:6" ht="13.2" x14ac:dyDescent="0.25">
      <c r="A36" t="str">
        <f>'UT Calculations'!K35</f>
        <v>Satrix MSCI World Equity index feeder</v>
      </c>
      <c r="B36" s="39" t="str">
        <f>'UT Calculations'!L35</f>
        <v>3.45</v>
      </c>
      <c r="C36" s="39" t="str">
        <f>'UT Calculations'!M35</f>
        <v>14.77</v>
      </c>
      <c r="D36" s="39" t="str">
        <f>'UT Calculations'!N35</f>
        <v>15.50</v>
      </c>
      <c r="E36" s="39" t="str">
        <f>'UT Calculations'!O35</f>
        <v>13.04</v>
      </c>
      <c r="F36" s="11" t="str">
        <f>IFERROR(VLOOKUP(A36,'Sector Calculations'!$A$6:$B$165,2,FALSE),"")</f>
        <v>Global Equity General</v>
      </c>
    </row>
    <row r="37" spans="1:6" s="10" customFormat="1" ht="13.2" x14ac:dyDescent="0.25">
      <c r="A37" t="str">
        <f>'UT Calculations'!K36</f>
        <v>Satrix Property Index</v>
      </c>
      <c r="B37" s="39" t="str">
        <f>'UT Calculations'!L36</f>
        <v>19.24</v>
      </c>
      <c r="C37" s="39" t="str">
        <f>'UT Calculations'!M36</f>
        <v>11.18</v>
      </c>
      <c r="D37" s="39" t="str">
        <f>'UT Calculations'!N36</f>
        <v>18.28</v>
      </c>
      <c r="E37" s="39" t="str">
        <f>'UT Calculations'!O36</f>
        <v>1.00</v>
      </c>
      <c r="F37" s="11" t="str">
        <f>IFERROR(VLOOKUP(A37,'Sector Calculations'!$A$6:$B$165,2,FALSE),"")</f>
        <v>Real Estate General</v>
      </c>
    </row>
    <row r="38" spans="1:6" ht="13.2" x14ac:dyDescent="0.25">
      <c r="A38" t="str">
        <f>'UT Calculations'!K37</f>
        <v>Satrix Smartcore Index</v>
      </c>
      <c r="B38" s="39" t="str">
        <f>'UT Calculations'!L37</f>
        <v>19.91</v>
      </c>
      <c r="C38" s="39" t="str">
        <f>'UT Calculations'!M37</f>
        <v>4.64</v>
      </c>
      <c r="D38" s="39" t="str">
        <f>'UT Calculations'!N37</f>
        <v>17.43</v>
      </c>
      <c r="E38" s="39" t="str">
        <f>'UT Calculations'!O37</f>
        <v>-</v>
      </c>
      <c r="F38" s="11" t="str">
        <f>IFERROR(VLOOKUP(A38,'Sector Calculations'!$A$6:$B$165,2,FALSE),"")</f>
        <v>Equity General</v>
      </c>
    </row>
    <row r="39" spans="1:6" ht="13.2" x14ac:dyDescent="0.25">
      <c r="A39" t="str">
        <f>'UT Calculations'!K38</f>
        <v>Sygnia 4th Industrial Revolution Global Equity</v>
      </c>
      <c r="B39" s="39" t="str">
        <f>'UT Calculations'!L38</f>
        <v>5.70</v>
      </c>
      <c r="C39" s="39" t="str">
        <f>'UT Calculations'!M38</f>
        <v>8.51</v>
      </c>
      <c r="D39" s="39" t="str">
        <f>'UT Calculations'!N38</f>
        <v>13.22</v>
      </c>
      <c r="E39" s="39" t="str">
        <f>'UT Calculations'!O38</f>
        <v>-</v>
      </c>
      <c r="F39" s="11" t="str">
        <f>IFERROR(VLOOKUP(A39,'Sector Calculations'!$A$6:$B$165,2,FALSE),"")</f>
        <v>Global Equity General</v>
      </c>
    </row>
    <row r="40" spans="1:6" ht="13.2" x14ac:dyDescent="0.25">
      <c r="A40" t="str">
        <f>'UT Calculations'!K39</f>
        <v>Sygnia FAANG Plus Equity</v>
      </c>
      <c r="B40" s="39" t="str">
        <f>'UT Calculations'!L39</f>
        <v>-8.37</v>
      </c>
      <c r="C40" s="39" t="str">
        <f>'UT Calculations'!M39</f>
        <v>7.02</v>
      </c>
      <c r="D40" s="39" t="str">
        <f>'UT Calculations'!N39</f>
        <v>-</v>
      </c>
      <c r="E40" s="39" t="str">
        <f>'UT Calculations'!O39</f>
        <v>-</v>
      </c>
      <c r="F40" s="11" t="str">
        <f>IFERROR(VLOOKUP(A40,'Sector Calculations'!$A$6:$B$165,2,FALSE),"")</f>
        <v>Global Equity General</v>
      </c>
    </row>
    <row r="41" spans="1:6" s="10" customFormat="1" ht="13.2" x14ac:dyDescent="0.25">
      <c r="A41" t="str">
        <f>'UT Calculations'!K40</f>
        <v>Sygnia Health Innovation Global Equity</v>
      </c>
      <c r="B41" s="39" t="str">
        <f>'UT Calculations'!L40</f>
        <v>-1.08</v>
      </c>
      <c r="C41" s="39" t="str">
        <f>'UT Calculations'!M40</f>
        <v>10.54</v>
      </c>
      <c r="D41" s="39" t="str">
        <f>'UT Calculations'!N40</f>
        <v>9.16</v>
      </c>
      <c r="E41" s="39" t="str">
        <f>'UT Calculations'!O40</f>
        <v>9.38</v>
      </c>
      <c r="F41" s="11" t="str">
        <f>IFERROR(VLOOKUP(A41,'Sector Calculations'!$A$6:$B$165,2,FALSE),"")</f>
        <v>Global Equity General</v>
      </c>
    </row>
    <row r="42" spans="1:6" ht="13.2" x14ac:dyDescent="0.25">
      <c r="A42" t="str">
        <f>'UT Calculations'!K41</f>
        <v>Sygnia International Flexible Fund of Funds</v>
      </c>
      <c r="B42" s="39" t="str">
        <f>'UT Calculations'!L41</f>
        <v>11.80</v>
      </c>
      <c r="C42" s="39" t="str">
        <f>'UT Calculations'!M41</f>
        <v>9.63</v>
      </c>
      <c r="D42" s="39" t="str">
        <f>'UT Calculations'!N41</f>
        <v>11.56</v>
      </c>
      <c r="E42" s="39" t="str">
        <f>'UT Calculations'!O41</f>
        <v>8.24</v>
      </c>
      <c r="F42" s="11" t="str">
        <f>IFERROR(VLOOKUP(A42,'Sector Calculations'!$A$6:$B$165,2,FALSE),"")</f>
        <v>Global Multi-asset Flexible</v>
      </c>
    </row>
    <row r="43" spans="1:6" ht="13.2" x14ac:dyDescent="0.25">
      <c r="A43" t="str">
        <f>'UT Calculations'!K42</f>
        <v>Sygnia Skeleton Balanced 40</v>
      </c>
      <c r="B43" s="39" t="str">
        <f>'UT Calculations'!L42</f>
        <v>12.50</v>
      </c>
      <c r="C43" s="39" t="str">
        <f>'UT Calculations'!M42</f>
        <v>9.66</v>
      </c>
      <c r="D43" s="39" t="str">
        <f>'UT Calculations'!N42</f>
        <v>13.14</v>
      </c>
      <c r="E43" s="39" t="str">
        <f>'UT Calculations'!O42</f>
        <v>8.14</v>
      </c>
      <c r="F43" s="11" t="str">
        <f>IFERROR(VLOOKUP(A43,'Sector Calculations'!$A$6:$B$165,2,FALSE),"")</f>
        <v>Multi-asset Low Equity</v>
      </c>
    </row>
    <row r="44" spans="1:6" s="10" customFormat="1" ht="13.2" x14ac:dyDescent="0.25">
      <c r="A44" t="str">
        <f>'UT Calculations'!K43</f>
        <v>Sygnia Skeleton Balanced 60</v>
      </c>
      <c r="B44" s="39" t="str">
        <f>'UT Calculations'!L43</f>
        <v>9.66</v>
      </c>
      <c r="C44" s="39" t="str">
        <f>'UT Calculations'!M43</f>
        <v>27.99</v>
      </c>
      <c r="D44" s="39" t="str">
        <f>'UT Calculations'!N43</f>
        <v>24.65</v>
      </c>
      <c r="E44" s="39" t="str">
        <f>'UT Calculations'!O43</f>
        <v>-</v>
      </c>
      <c r="F44" s="11" t="str">
        <f>IFERROR(VLOOKUP(A44,'Sector Calculations'!$A$6:$B$165,2,FALSE),"")</f>
        <v>Multi-asset Medium Equity</v>
      </c>
    </row>
    <row r="45" spans="1:6" ht="13.2" x14ac:dyDescent="0.25">
      <c r="A45" t="str">
        <f>'UT Calculations'!K44</f>
        <v>Sygnia Money Market</v>
      </c>
      <c r="B45" s="39" t="str">
        <f>'UT Calculations'!L44</f>
        <v>8.67</v>
      </c>
      <c r="C45" s="39" t="str">
        <f>'UT Calculations'!M44</f>
        <v>7.93</v>
      </c>
      <c r="D45" s="39" t="str">
        <f>'UT Calculations'!N44</f>
        <v>6.58</v>
      </c>
      <c r="E45" s="39" t="str">
        <f>'UT Calculations'!O44</f>
        <v>-</v>
      </c>
      <c r="F45" s="11" t="str">
        <f>IFERROR(VLOOKUP(A45,'Sector Calculations'!$A$6:$B$165,2,FALSE),"")</f>
        <v>Int Bearing Money Market</v>
      </c>
    </row>
    <row r="46" spans="1:6" s="10" customFormat="1" ht="13.2" x14ac:dyDescent="0.25">
      <c r="A46" t="str">
        <f>'UT Calculations'!K45</f>
        <v>Sygnia Skeleton Balanced 70</v>
      </c>
      <c r="B46" s="39" t="str">
        <f>'UT Calculations'!L45</f>
        <v>13.03</v>
      </c>
      <c r="C46" s="39" t="str">
        <f>'UT Calculations'!M45</f>
        <v>9.74</v>
      </c>
      <c r="D46" s="39" t="str">
        <f>'UT Calculations'!N45</f>
        <v>14.08</v>
      </c>
      <c r="E46" s="39" t="str">
        <f>'UT Calculations'!O45</f>
        <v>8.06</v>
      </c>
      <c r="F46" s="11" t="str">
        <f>IFERROR(VLOOKUP(A46,'Sector Calculations'!$A$6:$B$165,2,FALSE),"")</f>
        <v>Multi-asset High Equity</v>
      </c>
    </row>
    <row r="47" spans="1:6" ht="13.2" x14ac:dyDescent="0.25">
      <c r="A47">
        <f>'UT Calculations'!K46</f>
        <v>0</v>
      </c>
      <c r="B47" s="39">
        <f>'UT Calculations'!L46</f>
        <v>0</v>
      </c>
      <c r="C47" s="39">
        <f>'UT Calculations'!M46</f>
        <v>0</v>
      </c>
      <c r="D47" s="39">
        <f>'UT Calculations'!N46</f>
        <v>0</v>
      </c>
      <c r="E47" s="39">
        <f>'UT Calculations'!O46</f>
        <v>0</v>
      </c>
      <c r="F47" s="11" t="str">
        <f>IFERROR(VLOOKUP(A47,'Sector Calculations'!$A$6:$B$155,2,FALSE),"")</f>
        <v/>
      </c>
    </row>
    <row r="48" spans="1:6" s="10" customFormat="1" ht="13.2" x14ac:dyDescent="0.25">
      <c r="A48">
        <f>'UT Calculations'!K47</f>
        <v>0</v>
      </c>
      <c r="B48" s="39">
        <f>'UT Calculations'!L47</f>
        <v>0</v>
      </c>
      <c r="C48" s="39">
        <f>'UT Calculations'!M47</f>
        <v>0</v>
      </c>
      <c r="D48" s="39"/>
      <c r="E48" s="39"/>
      <c r="F48" s="11" t="str">
        <f>IFERROR(VLOOKUP(A48,'Sector Calculations'!A49:B196,2,TRUE),"")</f>
        <v/>
      </c>
    </row>
    <row r="49" spans="1:256" ht="13.2" x14ac:dyDescent="0.25">
      <c r="A49">
        <f>'UT Calculations'!K48</f>
        <v>0</v>
      </c>
      <c r="B49" s="39">
        <f>'UT Calculations'!L48</f>
        <v>0</v>
      </c>
      <c r="C49" s="39">
        <f>'UT Calculations'!M48</f>
        <v>0</v>
      </c>
      <c r="D49" s="39"/>
      <c r="E49" s="39"/>
      <c r="F49" s="11" t="str">
        <f>IFERROR(VLOOKUP(A49,'Sector Calculations'!A52:B197,2,TRUE),"")</f>
        <v/>
      </c>
    </row>
    <row r="50" spans="1:256" ht="13.2" x14ac:dyDescent="0.25">
      <c r="A50">
        <f>'UT Calculations'!K49</f>
        <v>0</v>
      </c>
      <c r="B50" s="39">
        <f>'UT Calculations'!L49</f>
        <v>0</v>
      </c>
      <c r="C50" s="39">
        <f>'UT Calculations'!M49</f>
        <v>0</v>
      </c>
      <c r="D50" s="39"/>
      <c r="E50" s="39"/>
      <c r="F50" s="11" t="str">
        <f>IFERROR(VLOOKUP(A50,'Sector Calculations'!A57:B198,2,TRUE),"")</f>
        <v/>
      </c>
    </row>
    <row r="51" spans="1:256" ht="13.2" x14ac:dyDescent="0.25">
      <c r="A51">
        <f>'UT Calculations'!K50</f>
        <v>0</v>
      </c>
      <c r="B51" s="39">
        <f>'UT Calculations'!L50</f>
        <v>0</v>
      </c>
      <c r="C51" s="39">
        <f>'UT Calculations'!M50</f>
        <v>0</v>
      </c>
      <c r="D51" s="39"/>
      <c r="E51" s="39"/>
      <c r="F51" s="11" t="str">
        <f>IFERROR(VLOOKUP(A51,'Sector Calculations'!A58:B199,2,TRUE),"")</f>
        <v/>
      </c>
    </row>
    <row r="52" spans="1:256" ht="13.2" x14ac:dyDescent="0.25">
      <c r="A52">
        <f>'UT Calculations'!K51</f>
        <v>0</v>
      </c>
      <c r="B52" s="39">
        <f>'UT Calculations'!L51</f>
        <v>0</v>
      </c>
      <c r="C52" s="39">
        <f>'UT Calculations'!M51</f>
        <v>0</v>
      </c>
      <c r="D52" s="39"/>
      <c r="E52" s="39"/>
      <c r="F52" s="11" t="str">
        <f>IFERROR(VLOOKUP(A52,'Sector Calculations'!A59:B200,2,TRUE),"")</f>
        <v/>
      </c>
    </row>
    <row r="53" spans="1:256" ht="13.2" x14ac:dyDescent="0.25">
      <c r="A53">
        <f>'UT Calculations'!K52</f>
        <v>0</v>
      </c>
      <c r="B53" s="39">
        <f>'UT Calculations'!L52</f>
        <v>0</v>
      </c>
      <c r="C53" s="39">
        <f>'UT Calculations'!M52</f>
        <v>0</v>
      </c>
      <c r="D53" s="39"/>
      <c r="E53" s="39"/>
      <c r="F53" s="11" t="str">
        <f>IFERROR(VLOOKUP(A53,'Sector Calculations'!A60:B201,2,TRUE),"")</f>
        <v/>
      </c>
    </row>
    <row r="54" spans="1:256" ht="13.2" x14ac:dyDescent="0.25">
      <c r="A54">
        <f>'UT Calculations'!K53</f>
        <v>0</v>
      </c>
      <c r="B54" s="39">
        <f>'UT Calculations'!L53</f>
        <v>0</v>
      </c>
      <c r="C54" s="39">
        <f>'UT Calculations'!M53</f>
        <v>0</v>
      </c>
      <c r="D54" s="39"/>
      <c r="E54" s="39"/>
      <c r="F54" s="11" t="str">
        <f>IFERROR(VLOOKUP(A54,'Sector Calculations'!A61:B202,2,TRUE),"")</f>
        <v/>
      </c>
    </row>
    <row r="55" spans="1:256" ht="13.2" x14ac:dyDescent="0.25">
      <c r="A55">
        <f>'UT Calculations'!K54</f>
        <v>0</v>
      </c>
      <c r="B55" s="39">
        <f>'UT Calculations'!L54</f>
        <v>0</v>
      </c>
      <c r="C55" s="39">
        <f>'UT Calculations'!M54</f>
        <v>0</v>
      </c>
      <c r="D55" s="39"/>
      <c r="E55" s="39"/>
      <c r="F55" s="11" t="str">
        <f>IFERROR(VLOOKUP(A55,'Sector Calculations'!A62:B203,2,TRUE),"")</f>
        <v/>
      </c>
    </row>
    <row r="56" spans="1:256" ht="13.2" x14ac:dyDescent="0.25">
      <c r="A56">
        <f>'UT Calculations'!K55</f>
        <v>0</v>
      </c>
      <c r="B56" s="39">
        <f>'UT Calculations'!L55</f>
        <v>0</v>
      </c>
      <c r="C56" s="39">
        <f>'UT Calculations'!M55</f>
        <v>0</v>
      </c>
      <c r="D56" s="39"/>
      <c r="E56" s="39"/>
      <c r="F56" s="11" t="str">
        <f>IFERROR(VLOOKUP(A56,'Sector Calculations'!A63:B204,2,TRUE),"")</f>
        <v/>
      </c>
    </row>
    <row r="57" spans="1:256" ht="15.45" customHeight="1" x14ac:dyDescent="0.25">
      <c r="A57">
        <f>'UT Calculations'!K56</f>
        <v>0</v>
      </c>
      <c r="B57" s="39" t="str">
        <f>'UT Calculations'!L56</f>
        <v/>
      </c>
      <c r="C57" s="39" t="str">
        <f>'UT Calculations'!M56</f>
        <v/>
      </c>
      <c r="D57" s="39"/>
      <c r="E57" s="39"/>
      <c r="F57" s="11" t="str">
        <f>IFERROR(VLOOKUP(A57,'Sector Calculations'!A64:B205,2,TRUE),"")</f>
        <v/>
      </c>
    </row>
    <row r="58" spans="1:256" ht="13.2" x14ac:dyDescent="0.25">
      <c r="A58">
        <f>'UT Calculations'!K57</f>
        <v>0</v>
      </c>
      <c r="B58" s="39" t="str">
        <f>'UT Calculations'!L57</f>
        <v/>
      </c>
      <c r="C58" s="39" t="str">
        <f>'UT Calculations'!M57</f>
        <v/>
      </c>
      <c r="D58" s="39"/>
      <c r="E58" s="39"/>
    </row>
    <row r="59" spans="1:256" ht="13.2" x14ac:dyDescent="0.25">
      <c r="A59">
        <f>'UT Calculations'!K58</f>
        <v>0</v>
      </c>
      <c r="B59" s="39" t="str">
        <f>'UT Calculations'!L58</f>
        <v/>
      </c>
      <c r="C59" s="39" t="str">
        <f>'UT Calculations'!M58</f>
        <v/>
      </c>
      <c r="D59" s="39"/>
      <c r="E59" s="39"/>
    </row>
    <row r="60" spans="1:256" ht="13.2" x14ac:dyDescent="0.25">
      <c r="A60">
        <f>'UT Calculations'!K59</f>
        <v>0</v>
      </c>
      <c r="B60" s="39" t="str">
        <f>'UT Calculations'!L59</f>
        <v/>
      </c>
      <c r="C60" s="39" t="str">
        <f>'UT Calculations'!M59</f>
        <v/>
      </c>
      <c r="D60" s="39"/>
      <c r="E60" s="39"/>
    </row>
    <row r="61" spans="1:256" ht="13.2" x14ac:dyDescent="0.25">
      <c r="A61">
        <f>'UT Calculations'!K60</f>
        <v>0</v>
      </c>
      <c r="B61" s="39" t="str">
        <f>'UT Calculations'!L60</f>
        <v/>
      </c>
      <c r="C61" s="39" t="str">
        <f>'UT Calculations'!M60</f>
        <v/>
      </c>
      <c r="D61" s="39"/>
      <c r="E61" s="39"/>
    </row>
    <row r="62" spans="1:256" ht="13.2" x14ac:dyDescent="0.25">
      <c r="A62">
        <f>'UT Calculations'!K61</f>
        <v>0</v>
      </c>
      <c r="B62" s="39" t="str">
        <f>'UT Calculations'!L61</f>
        <v/>
      </c>
      <c r="C62" s="39" t="str">
        <f>'UT Calculations'!M61</f>
        <v/>
      </c>
      <c r="D62" s="39"/>
      <c r="E62" s="39"/>
    </row>
    <row r="63" spans="1:256" ht="13.2" x14ac:dyDescent="0.25">
      <c r="A63">
        <f>'UT Calculations'!K62</f>
        <v>0</v>
      </c>
      <c r="B63" s="39" t="str">
        <f>'UT Calculations'!L62</f>
        <v/>
      </c>
      <c r="C63" s="39" t="str">
        <f>'UT Calculations'!M62</f>
        <v/>
      </c>
      <c r="D63" s="39"/>
      <c r="E63" s="39"/>
    </row>
    <row r="64" spans="1:256" ht="13.2" x14ac:dyDescent="0.25">
      <c r="A64" s="52"/>
      <c r="B64" s="39"/>
      <c r="C64" s="39"/>
      <c r="D64" s="39"/>
      <c r="E64" s="39"/>
      <c r="IV64" s="1" t="s">
        <v>4</v>
      </c>
    </row>
    <row r="65" spans="1:5" s="10" customFormat="1" ht="13.2" x14ac:dyDescent="0.25">
      <c r="A65" s="52"/>
      <c r="B65" s="39"/>
      <c r="C65" s="39"/>
      <c r="D65" s="39"/>
      <c r="E65" s="39"/>
    </row>
    <row r="66" spans="1:5" ht="13.2" x14ac:dyDescent="0.25">
      <c r="A66" s="53"/>
      <c r="B66" s="39"/>
      <c r="C66" s="39"/>
      <c r="D66" s="39"/>
      <c r="E66" s="39"/>
    </row>
    <row r="67" spans="1:5" ht="13.2" x14ac:dyDescent="0.25">
      <c r="A67" s="52"/>
      <c r="B67" s="39"/>
      <c r="C67" s="39"/>
      <c r="D67" s="39"/>
      <c r="E67" s="39"/>
    </row>
    <row r="68" spans="1:5" s="10" customFormat="1" ht="13.2" x14ac:dyDescent="0.25">
      <c r="A68" s="52"/>
      <c r="B68" s="39"/>
      <c r="C68" s="39"/>
      <c r="D68" s="38"/>
      <c r="E68" s="38"/>
    </row>
    <row r="69" spans="1:5" ht="13.2" x14ac:dyDescent="0.25">
      <c r="A69" s="53"/>
      <c r="B69" s="39"/>
      <c r="C69" s="39"/>
      <c r="D69" s="2"/>
      <c r="E69" s="2"/>
    </row>
    <row r="70" spans="1:5" ht="13.2" x14ac:dyDescent="0.25">
      <c r="A70" s="52"/>
      <c r="B70" s="39"/>
      <c r="C70" s="39"/>
      <c r="D70" s="3"/>
      <c r="E70" s="3"/>
    </row>
    <row r="71" spans="1:5" ht="13.2" x14ac:dyDescent="0.25">
      <c r="A71" s="52"/>
      <c r="B71" s="39"/>
      <c r="C71" s="39"/>
      <c r="D71" s="3"/>
      <c r="E71" s="3"/>
    </row>
    <row r="72" spans="1:5" ht="13.2" x14ac:dyDescent="0.25">
      <c r="A72" s="52"/>
      <c r="B72" s="39"/>
      <c r="C72" s="39"/>
      <c r="D72" s="3"/>
      <c r="E72" s="3"/>
    </row>
    <row r="73" spans="1:5" ht="12.75" customHeight="1" x14ac:dyDescent="0.25">
      <c r="A73" s="52"/>
      <c r="B73" s="1"/>
      <c r="C73" s="3"/>
      <c r="D73" s="3"/>
      <c r="E73" s="3"/>
    </row>
    <row r="74" spans="1:5" ht="12.75" customHeight="1" x14ac:dyDescent="0.25">
      <c r="D74" s="3"/>
      <c r="E74" s="3"/>
    </row>
    <row r="75" spans="1:5" ht="12.75" customHeight="1" x14ac:dyDescent="0.25">
      <c r="D75" s="3"/>
      <c r="E75" s="3"/>
    </row>
  </sheetData>
  <autoFilter ref="A8:F8" xr:uid="{333840DB-E6BC-412A-9436-9A1085C220BD}"/>
  <pageMargins left="0.75" right="0.75" top="1" bottom="1" header="0.3" footer="0.3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F020E2-94B7-4ACD-9D14-1FC962BF0336}">
          <x14:formula1>
            <xm:f>'UT Calculations'!$B$67:$B$73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F25"/>
  <sheetViews>
    <sheetView zoomScale="115" zoomScaleNormal="115" workbookViewId="0"/>
  </sheetViews>
  <sheetFormatPr defaultRowHeight="13.2" x14ac:dyDescent="0.25"/>
  <cols>
    <col min="1" max="1" width="60.6640625" customWidth="1"/>
    <col min="2" max="5" width="16.6640625" customWidth="1"/>
    <col min="6" max="6" width="31.33203125" customWidth="1"/>
  </cols>
  <sheetData>
    <row r="1" spans="1:6" ht="15.6" x14ac:dyDescent="0.25">
      <c r="A1" s="41" t="s">
        <v>55</v>
      </c>
      <c r="B1" s="42"/>
      <c r="C1" s="42"/>
      <c r="D1" s="42"/>
      <c r="E1" s="42"/>
      <c r="F1" s="43"/>
    </row>
    <row r="2" spans="1:6" ht="15.6" x14ac:dyDescent="0.25">
      <c r="A2" s="41"/>
      <c r="B2" s="42"/>
      <c r="C2" s="42"/>
      <c r="D2" s="42"/>
      <c r="E2" s="42"/>
      <c r="F2" s="43"/>
    </row>
    <row r="3" spans="1:6" x14ac:dyDescent="0.25">
      <c r="A3" s="28">
        <f>SUMMARY!A3</f>
        <v>45747</v>
      </c>
      <c r="B3" s="44"/>
      <c r="C3" s="44"/>
      <c r="D3" s="44"/>
      <c r="E3" s="44"/>
      <c r="F3" s="43"/>
    </row>
    <row r="4" spans="1:6" x14ac:dyDescent="0.25">
      <c r="A4" s="45" t="s">
        <v>13</v>
      </c>
      <c r="B4" s="43"/>
      <c r="C4" s="43"/>
      <c r="D4" s="43"/>
      <c r="E4" s="43"/>
      <c r="F4" s="43"/>
    </row>
    <row r="5" spans="1:6" x14ac:dyDescent="0.25">
      <c r="A5" s="45"/>
      <c r="B5" s="43"/>
      <c r="C5" s="43"/>
      <c r="D5" s="43"/>
      <c r="E5" s="43"/>
      <c r="F5" s="43"/>
    </row>
    <row r="6" spans="1:6" x14ac:dyDescent="0.25">
      <c r="A6" s="45"/>
      <c r="B6" s="43"/>
      <c r="C6" s="43"/>
      <c r="D6" s="43"/>
      <c r="E6" s="43"/>
      <c r="F6" s="43"/>
    </row>
    <row r="7" spans="1:6" x14ac:dyDescent="0.25">
      <c r="A7" s="13" t="s">
        <v>80</v>
      </c>
      <c r="B7" s="46" t="s">
        <v>0</v>
      </c>
      <c r="C7" s="46" t="s">
        <v>1</v>
      </c>
      <c r="D7" s="46" t="s">
        <v>2</v>
      </c>
      <c r="E7" s="46" t="s">
        <v>3</v>
      </c>
      <c r="F7" s="67" t="s">
        <v>78</v>
      </c>
    </row>
    <row r="8" spans="1:6" x14ac:dyDescent="0.25">
      <c r="A8" s="14" t="s">
        <v>56</v>
      </c>
      <c r="B8" s="75" t="s">
        <v>634</v>
      </c>
      <c r="C8" s="75" t="s">
        <v>635</v>
      </c>
      <c r="D8" s="75" t="s">
        <v>636</v>
      </c>
      <c r="E8" s="76" t="s">
        <v>637</v>
      </c>
      <c r="F8" s="43" t="s">
        <v>74</v>
      </c>
    </row>
    <row r="9" spans="1:6" x14ac:dyDescent="0.25">
      <c r="A9" s="14" t="s">
        <v>57</v>
      </c>
      <c r="B9" s="93" t="s">
        <v>638</v>
      </c>
      <c r="C9" s="75" t="s">
        <v>639</v>
      </c>
      <c r="D9" s="75" t="s">
        <v>640</v>
      </c>
      <c r="E9" s="76" t="s">
        <v>356</v>
      </c>
      <c r="F9" s="43" t="s">
        <v>75</v>
      </c>
    </row>
    <row r="10" spans="1:6" x14ac:dyDescent="0.25">
      <c r="A10" s="13" t="s">
        <v>81</v>
      </c>
      <c r="B10" s="46" t="s">
        <v>0</v>
      </c>
      <c r="C10" s="46" t="s">
        <v>1</v>
      </c>
      <c r="D10" s="46" t="s">
        <v>2</v>
      </c>
      <c r="E10" s="46" t="s">
        <v>3</v>
      </c>
      <c r="F10" s="70" t="s">
        <v>78</v>
      </c>
    </row>
    <row r="11" spans="1:6" x14ac:dyDescent="0.25">
      <c r="A11" s="43" t="s">
        <v>58</v>
      </c>
      <c r="B11" s="75" t="s">
        <v>642</v>
      </c>
      <c r="C11" s="75" t="s">
        <v>643</v>
      </c>
      <c r="D11" s="75" t="s">
        <v>644</v>
      </c>
      <c r="E11" s="75" t="s">
        <v>641</v>
      </c>
      <c r="F11" s="43" t="s">
        <v>76</v>
      </c>
    </row>
    <row r="12" spans="1:6" x14ac:dyDescent="0.25">
      <c r="A12" s="13" t="s">
        <v>82</v>
      </c>
      <c r="B12" s="77" t="s">
        <v>0</v>
      </c>
      <c r="C12" s="77" t="s">
        <v>1</v>
      </c>
      <c r="D12" s="77" t="s">
        <v>2</v>
      </c>
      <c r="E12" s="77" t="s">
        <v>3</v>
      </c>
      <c r="F12" s="70" t="s">
        <v>78</v>
      </c>
    </row>
    <row r="13" spans="1:6" x14ac:dyDescent="0.25">
      <c r="A13" s="43" t="s">
        <v>59</v>
      </c>
      <c r="B13" s="78" t="s">
        <v>371</v>
      </c>
      <c r="C13" s="78" t="s">
        <v>645</v>
      </c>
      <c r="D13" s="78" t="s">
        <v>646</v>
      </c>
      <c r="E13" s="78" t="s">
        <v>647</v>
      </c>
      <c r="F13" s="43" t="s">
        <v>77</v>
      </c>
    </row>
    <row r="14" spans="1:6" x14ac:dyDescent="0.25">
      <c r="A14" s="43"/>
      <c r="B14" s="43"/>
      <c r="C14" s="43"/>
      <c r="D14" s="43"/>
      <c r="E14" s="43"/>
      <c r="F14" s="43"/>
    </row>
    <row r="15" spans="1:6" x14ac:dyDescent="0.25">
      <c r="A15" s="43" t="s">
        <v>60</v>
      </c>
      <c r="B15" s="43"/>
      <c r="C15" s="43"/>
      <c r="D15" s="43"/>
      <c r="E15" s="43"/>
      <c r="F15" s="43"/>
    </row>
    <row r="20" spans="2:2" x14ac:dyDescent="0.25">
      <c r="B20" s="48"/>
    </row>
    <row r="23" spans="2:2" x14ac:dyDescent="0.25">
      <c r="B23" s="48"/>
    </row>
    <row r="25" spans="2:2" x14ac:dyDescent="0.25">
      <c r="B25" s="48"/>
    </row>
  </sheetData>
  <autoFilter ref="A7:F7" xr:uid="{C454B89D-E7B5-4363-A147-E6D66A6B165F}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73"/>
  <sheetViews>
    <sheetView zoomScaleNormal="100" workbookViewId="0"/>
  </sheetViews>
  <sheetFormatPr defaultColWidth="8.6640625" defaultRowHeight="13.2" x14ac:dyDescent="0.25"/>
  <cols>
    <col min="1" max="1" width="60.6640625" customWidth="1"/>
    <col min="2" max="5" width="16.6640625" customWidth="1"/>
    <col min="6" max="6" width="35.109375" bestFit="1" customWidth="1"/>
    <col min="7" max="9" width="10.44140625" customWidth="1"/>
  </cols>
  <sheetData>
    <row r="1" spans="1:6" s="16" customFormat="1" ht="15.75" customHeight="1" x14ac:dyDescent="0.25">
      <c r="A1" s="16" t="s">
        <v>18</v>
      </c>
    </row>
    <row r="2" spans="1:6" s="16" customFormat="1" ht="15.75" customHeight="1" x14ac:dyDescent="0.25"/>
    <row r="3" spans="1:6" s="18" customFormat="1" x14ac:dyDescent="0.25">
      <c r="A3" s="28">
        <f>SUMMARY!A3</f>
        <v>45747</v>
      </c>
    </row>
    <row r="4" spans="1:6" ht="13.5" customHeight="1" x14ac:dyDescent="0.25">
      <c r="A4" s="20" t="s">
        <v>13</v>
      </c>
    </row>
    <row r="5" spans="1:6" ht="13.5" customHeight="1" x14ac:dyDescent="0.25">
      <c r="A5" s="20"/>
    </row>
    <row r="6" spans="1:6" x14ac:dyDescent="0.25">
      <c r="A6" s="13" t="s">
        <v>15</v>
      </c>
      <c r="B6" s="2" t="s">
        <v>0</v>
      </c>
      <c r="C6" s="2" t="s">
        <v>1</v>
      </c>
      <c r="D6" s="2" t="s">
        <v>2</v>
      </c>
      <c r="E6" s="2" t="s">
        <v>3</v>
      </c>
      <c r="F6" s="71" t="s">
        <v>78</v>
      </c>
    </row>
    <row r="7" spans="1:6" x14ac:dyDescent="0.25">
      <c r="A7" s="48" t="str">
        <f>'ETF Calculations'!A8</f>
        <v>10X S&amp;P 500 ETF</v>
      </c>
      <c r="B7" s="36" t="str">
        <f>'ETF Calculations'!B8</f>
        <v>3.42</v>
      </c>
      <c r="C7" s="36" t="str">
        <f>'ETF Calculations'!C8</f>
        <v>16.83</v>
      </c>
      <c r="D7" s="36" t="str">
        <f>'ETF Calculations'!D8</f>
        <v>18.24</v>
      </c>
      <c r="E7" s="36" t="str">
        <f>'ETF Calculations'!E8</f>
        <v>-</v>
      </c>
      <c r="F7" t="str">
        <f>IFERROR(VLOOKUP(A7,'Sector Calculations'!$A$6:$B$171,2,FALSE),"")</f>
        <v>Global Equity General</v>
      </c>
    </row>
    <row r="8" spans="1:6" x14ac:dyDescent="0.25">
      <c r="A8" s="48" t="str">
        <f>'ETF Calculations'!A9</f>
        <v>10X S&amp;P Global Dividend Aristocrats ETF</v>
      </c>
      <c r="B8" s="36" t="str">
        <f>'ETF Calculations'!B9</f>
        <v>0.86</v>
      </c>
      <c r="C8" s="36" t="str">
        <f>'ETF Calculations'!C9</f>
        <v>12.37</v>
      </c>
      <c r="D8" s="36" t="str">
        <f>'ETF Calculations'!D9</f>
        <v>12.61</v>
      </c>
      <c r="E8" s="36" t="str">
        <f>'ETF Calculations'!E9</f>
        <v>-</v>
      </c>
      <c r="F8" t="str">
        <f>IFERROR(VLOOKUP(A8,'Sector Calculations'!$A$6:$B$171,2,FALSE),"")</f>
        <v>Global Equity General</v>
      </c>
    </row>
    <row r="9" spans="1:6" x14ac:dyDescent="0.25">
      <c r="A9" s="48" t="str">
        <f>'ETF Calculations'!A10</f>
        <v>10X S&amp;P Global Property ETF</v>
      </c>
      <c r="B9" s="36" t="str">
        <f>'ETF Calculations'!B10</f>
        <v>3.50</v>
      </c>
      <c r="C9" s="36" t="str">
        <f>'ETF Calculations'!C10</f>
        <v>7.51</v>
      </c>
      <c r="D9" s="36" t="str">
        <f>'ETF Calculations'!D10</f>
        <v>8.56</v>
      </c>
      <c r="E9" s="36" t="str">
        <f>'ETF Calculations'!E10</f>
        <v>-</v>
      </c>
      <c r="F9" t="str">
        <f>IFERROR(VLOOKUP(A9,'Sector Calculations'!$A$6:$B$171,2,FALSE),"")</f>
        <v>Global Real Estate General</v>
      </c>
    </row>
    <row r="10" spans="1:6" x14ac:dyDescent="0.25">
      <c r="A10" s="48" t="str">
        <f>'ETF Calculations'!A11</f>
        <v>10X SA Property Income ETF</v>
      </c>
      <c r="B10" s="36" t="str">
        <f>'ETF Calculations'!B11</f>
        <v>22.16</v>
      </c>
      <c r="C10" s="36" t="str">
        <f>'ETF Calculations'!C11</f>
        <v>15.00</v>
      </c>
      <c r="D10" s="36" t="str">
        <f>'ETF Calculations'!D11</f>
        <v>21.86</v>
      </c>
      <c r="E10" s="36" t="str">
        <f>'ETF Calculations'!E11</f>
        <v>-</v>
      </c>
      <c r="F10" t="str">
        <f>IFERROR(VLOOKUP(A10,'Sector Calculations'!$A$6:$B$171,2,FALSE),"")</f>
        <v>Real Estate General</v>
      </c>
    </row>
    <row r="11" spans="1:6" x14ac:dyDescent="0.25">
      <c r="A11" s="48" t="str">
        <f>'ETF Calculations'!A12</f>
        <v>10X Total World Stock Tracker Feeder</v>
      </c>
      <c r="B11" s="36" t="str">
        <f>'ETF Calculations'!B12</f>
        <v>3.50</v>
      </c>
      <c r="C11" s="36" t="str">
        <f>'ETF Calculations'!C12</f>
        <v>15.61</v>
      </c>
      <c r="D11" s="36" t="str">
        <f>'ETF Calculations'!D12</f>
        <v>-</v>
      </c>
      <c r="E11" s="36" t="str">
        <f>'ETF Calculations'!E12</f>
        <v>-</v>
      </c>
      <c r="F11" t="str">
        <f>IFERROR(VLOOKUP(A11,'Sector Calculations'!$A$6:$B$171,2,FALSE),"")</f>
        <v>Global Equity General</v>
      </c>
    </row>
    <row r="12" spans="1:6" x14ac:dyDescent="0.25">
      <c r="A12" s="48" t="str">
        <f>'ETF Calculations'!A13</f>
        <v>10X Yield Selected Bond ETF</v>
      </c>
      <c r="B12" s="36" t="str">
        <f>'ETF Calculations'!B13</f>
        <v>23.68</v>
      </c>
      <c r="C12" s="36" t="str">
        <f>'ETF Calculations'!C13</f>
        <v>13.93</v>
      </c>
      <c r="D12" s="36" t="str">
        <f>'ETF Calculations'!D13</f>
        <v>23.86</v>
      </c>
      <c r="E12" s="36" t="str">
        <f>'ETF Calculations'!E13</f>
        <v>12.75</v>
      </c>
      <c r="F12" t="str">
        <f>IFERROR(VLOOKUP(A12,'Sector Calculations'!$A$6:$B$171,2,FALSE),"")</f>
        <v>Not Yet Assigned</v>
      </c>
    </row>
    <row r="13" spans="1:6" x14ac:dyDescent="0.25">
      <c r="A13" s="48" t="str">
        <f>'ETF Calculations'!A14</f>
        <v>10X Top 50 ETF</v>
      </c>
      <c r="B13" s="36" t="str">
        <f>'ETF Calculations'!B14</f>
        <v>22.13</v>
      </c>
      <c r="C13" s="36" t="str">
        <f>'ETF Calculations'!C14</f>
        <v>8.57</v>
      </c>
      <c r="D13" s="36" t="str">
        <f>'ETF Calculations'!D14</f>
        <v>19.36</v>
      </c>
      <c r="E13" s="36" t="str">
        <f>'ETF Calculations'!E14</f>
        <v>-</v>
      </c>
      <c r="F13" t="str">
        <f>IFERROR(VLOOKUP(A13,'Sector Calculations'!$A$6:$B$171,2,FALSE),"")</f>
        <v>Equity General</v>
      </c>
    </row>
    <row r="14" spans="1:6" x14ac:dyDescent="0.25">
      <c r="A14" s="48" t="str">
        <f>'ETF Calculations'!A15</f>
        <v>FNB MidCap ETF</v>
      </c>
      <c r="B14" s="36" t="str">
        <f>'ETF Calculations'!B15</f>
        <v>18.81</v>
      </c>
      <c r="C14" s="36" t="str">
        <f>'ETF Calculations'!C15</f>
        <v>5.68</v>
      </c>
      <c r="D14" s="36" t="str">
        <f>'ETF Calculations'!D15</f>
        <v>16.30</v>
      </c>
      <c r="E14" s="36" t="str">
        <f>'ETF Calculations'!E15</f>
        <v>4.98</v>
      </c>
      <c r="F14" t="str">
        <f>IFERROR(VLOOKUP(A14,'Sector Calculations'!$A$6:$B$171,2,FALSE),"")</f>
        <v>Equity Mid &amp; Small Cap</v>
      </c>
    </row>
    <row r="15" spans="1:6" x14ac:dyDescent="0.25">
      <c r="A15" s="48" t="str">
        <f>'ETF Calculations'!A16</f>
        <v>FNB Top40 ETF</v>
      </c>
      <c r="B15" s="36" t="str">
        <f>'ETF Calculations'!B16</f>
        <v>22.54</v>
      </c>
      <c r="C15" s="36" t="str">
        <f>'ETF Calculations'!C16</f>
        <v>9.41</v>
      </c>
      <c r="D15" s="36" t="str">
        <f>'ETF Calculations'!D16</f>
        <v>18.71</v>
      </c>
      <c r="E15" s="36" t="str">
        <f>'ETF Calculations'!E16</f>
        <v>9.16</v>
      </c>
      <c r="F15" t="str">
        <f>IFERROR(VLOOKUP(A15,'Sector Calculations'!$A$6:$B$171,2,FALSE),"")</f>
        <v>Equity Large Cap</v>
      </c>
    </row>
    <row r="16" spans="1:6" x14ac:dyDescent="0.25">
      <c r="A16" s="48" t="str">
        <f>'ETF Calculations'!A17</f>
        <v>FNB Global 1200 ETF</v>
      </c>
      <c r="B16" s="36" t="str">
        <f>'ETF Calculations'!B17</f>
        <v>3.97</v>
      </c>
      <c r="C16" s="36" t="str">
        <f>'ETF Calculations'!C17</f>
        <v>15.76</v>
      </c>
      <c r="D16" s="36" t="str">
        <f>'ETF Calculations'!D17</f>
        <v>16.06</v>
      </c>
      <c r="E16" s="36" t="str">
        <f>'ETF Calculations'!E17</f>
        <v>-</v>
      </c>
      <c r="F16" t="str">
        <f>IFERROR(VLOOKUP(A16,'Sector Calculations'!$A$6:$B$171,2,FALSE),"")</f>
        <v>Not Yet Assigned</v>
      </c>
    </row>
    <row r="17" spans="1:6" x14ac:dyDescent="0.25">
      <c r="A17" s="48" t="str">
        <f>'ETF Calculations'!A18</f>
        <v>FNB Government Inflation Linked Bond ETF</v>
      </c>
      <c r="B17" s="36" t="str">
        <f>'ETF Calculations'!B18</f>
        <v>8.70</v>
      </c>
      <c r="C17" s="36" t="str">
        <f>'ETF Calculations'!C18</f>
        <v>6.13</v>
      </c>
      <c r="D17" s="36" t="str">
        <f>'ETF Calculations'!D18</f>
        <v>8.90</v>
      </c>
      <c r="E17" s="36" t="str">
        <f>'ETF Calculations'!E18</f>
        <v>4.78</v>
      </c>
      <c r="F17" t="str">
        <f>IFERROR(VLOOKUP(A17,'Sector Calculations'!$A$6:$B$171,2,FALSE),"")</f>
        <v>Int Bearing Variable Term</v>
      </c>
    </row>
    <row r="18" spans="1:6" x14ac:dyDescent="0.25">
      <c r="A18" s="48" t="str">
        <f>'ETF Calculations'!A19</f>
        <v>FNB World Government Bond ETF</v>
      </c>
      <c r="B18" s="36" t="str">
        <f>'ETF Calculations'!B19</f>
        <v>-1.20</v>
      </c>
      <c r="C18" s="36" t="str">
        <f>'ETF Calculations'!C19</f>
        <v>4.08</v>
      </c>
      <c r="D18" s="36" t="str">
        <f>'ETF Calculations'!D19</f>
        <v>-3.17</v>
      </c>
      <c r="E18" s="36" t="str">
        <f>'ETF Calculations'!E19</f>
        <v>-</v>
      </c>
      <c r="F18" t="str">
        <f>IFERROR(VLOOKUP(A18,'Sector Calculations'!$A$6:$B$171,2,FALSE),"")</f>
        <v>Global Interest Bearing Variable Term</v>
      </c>
    </row>
    <row r="19" spans="1:6" x14ac:dyDescent="0.25">
      <c r="A19" s="48" t="str">
        <f>'ETF Calculations'!A20</f>
        <v>Satrix DIVI ETF</v>
      </c>
      <c r="B19" s="36" t="str">
        <f>'ETF Calculations'!B20</f>
        <v>7.38</v>
      </c>
      <c r="C19" s="36" t="str">
        <f>'ETF Calculations'!C20</f>
        <v>-3.91</v>
      </c>
      <c r="D19" s="36" t="str">
        <f>'ETF Calculations'!D20</f>
        <v>16.37</v>
      </c>
      <c r="E19" s="36" t="str">
        <f>'ETF Calculations'!E20</f>
        <v>6.46</v>
      </c>
      <c r="F19" t="str">
        <f>IFERROR(VLOOKUP(A19,'Sector Calculations'!$A$6:$B$171,2,FALSE),"")</f>
        <v>Equity General</v>
      </c>
    </row>
    <row r="20" spans="1:6" x14ac:dyDescent="0.25">
      <c r="A20" s="48" t="str">
        <f>'ETF Calculations'!A21</f>
        <v>Satrix Global Aggregate Bond Feeder</v>
      </c>
      <c r="B20" s="36" t="str">
        <f>'ETF Calculations'!B21</f>
        <v>-0.41</v>
      </c>
      <c r="C20" s="36" t="str">
        <f>'ETF Calculations'!C21</f>
        <v>-</v>
      </c>
      <c r="D20" s="36" t="str">
        <f>'ETF Calculations'!D21</f>
        <v>-</v>
      </c>
      <c r="E20" s="36" t="str">
        <f>'ETF Calculations'!E21</f>
        <v>-</v>
      </c>
      <c r="F20" t="str">
        <f>IFERROR(VLOOKUP(A20,'Sector Calculations'!$A$6:$B$171,2,FALSE),"")</f>
        <v>Not Yet Assigned</v>
      </c>
    </row>
    <row r="21" spans="1:6" x14ac:dyDescent="0.25">
      <c r="A21" s="48" t="str">
        <f>'ETF Calculations'!A22</f>
        <v>Satrix GOVI ETF</v>
      </c>
      <c r="B21" s="36" t="str">
        <f>'ETF Calculations'!B22</f>
        <v>19.82</v>
      </c>
      <c r="C21" s="36" t="str">
        <f>'ETF Calculations'!C22</f>
        <v>9.49</v>
      </c>
      <c r="D21" s="36" t="str">
        <f>'ETF Calculations'!D22</f>
        <v>11.33</v>
      </c>
      <c r="E21" s="36" t="str">
        <f>'ETF Calculations'!E22</f>
        <v>7.97</v>
      </c>
      <c r="F21" t="str">
        <f>IFERROR(VLOOKUP(A21,'Sector Calculations'!$A$6:$B$171,2,FALSE),"")</f>
        <v>Int Bearing Variable Term</v>
      </c>
    </row>
    <row r="22" spans="1:6" x14ac:dyDescent="0.25">
      <c r="A22" s="48" t="str">
        <f>'ETF Calculations'!A23</f>
        <v>Satrix ILBI ETF</v>
      </c>
      <c r="B22" s="36" t="str">
        <f>'ETF Calculations'!B23</f>
        <v>8.70</v>
      </c>
      <c r="C22" s="36" t="str">
        <f>'ETF Calculations'!C23</f>
        <v>7.91</v>
      </c>
      <c r="D22" s="36" t="str">
        <f>'ETF Calculations'!D23</f>
        <v>10.31</v>
      </c>
      <c r="E22" s="36" t="str">
        <f>'ETF Calculations'!E23</f>
        <v>-</v>
      </c>
      <c r="F22" t="str">
        <f>IFERROR(VLOOKUP(A22,'Sector Calculations'!$A$6:$B$171,2,FALSE),"")</f>
        <v>Not Yet Assigned</v>
      </c>
    </row>
    <row r="23" spans="1:6" x14ac:dyDescent="0.25">
      <c r="A23" s="48" t="str">
        <f>'ETF Calculations'!A24</f>
        <v>Satrix Low Volatility ETF</v>
      </c>
      <c r="B23" s="36" t="str">
        <f>'ETF Calculations'!B24</f>
        <v>16.77</v>
      </c>
      <c r="C23" s="36" t="str">
        <f>'ETF Calculations'!C24</f>
        <v>7.57</v>
      </c>
      <c r="D23" s="36" t="str">
        <f>'ETF Calculations'!D24</f>
        <v>11.21</v>
      </c>
      <c r="E23" s="36" t="str">
        <f>'ETF Calculations'!E24</f>
        <v>-</v>
      </c>
      <c r="F23" t="str">
        <f>IFERROR(VLOOKUP(A23,'Sector Calculations'!$A$6:$B$171,2,FALSE),"")</f>
        <v>Equity General</v>
      </c>
    </row>
    <row r="24" spans="1:6" x14ac:dyDescent="0.25">
      <c r="A24" s="48" t="str">
        <f>'ETF Calculations'!A25</f>
        <v>Satrix MSCI China Feeder ETF</v>
      </c>
      <c r="B24" s="36" t="str">
        <f>'ETF Calculations'!B25</f>
        <v>35.90</v>
      </c>
      <c r="C24" s="36" t="str">
        <f>'ETF Calculations'!C25</f>
        <v>11.34</v>
      </c>
      <c r="D24" s="36" t="str">
        <f>'ETF Calculations'!D25</f>
        <v>-</v>
      </c>
      <c r="E24" s="36" t="str">
        <f>'ETF Calculations'!E25</f>
        <v>-</v>
      </c>
      <c r="F24" t="str">
        <f>IFERROR(VLOOKUP(A24,'Sector Calculations'!$A$6:$B$171,2,FALSE),"")</f>
        <v>Global Equity General</v>
      </c>
    </row>
    <row r="25" spans="1:6" x14ac:dyDescent="0.25">
      <c r="A25" s="48" t="str">
        <f>'ETF Calculations'!A26</f>
        <v>Satrix MSCI EM ESG Enhanced Feeder ETF</v>
      </c>
      <c r="B25" s="36" t="str">
        <f>'ETF Calculations'!B26</f>
        <v>6.20</v>
      </c>
      <c r="C25" s="36" t="str">
        <f>'ETF Calculations'!C26</f>
        <v>-</v>
      </c>
      <c r="D25" s="36" t="str">
        <f>'ETF Calculations'!D26</f>
        <v>-</v>
      </c>
      <c r="E25" s="36" t="str">
        <f>'ETF Calculations'!E26</f>
        <v>-</v>
      </c>
      <c r="F25" t="str">
        <f>IFERROR(VLOOKUP(A25,'Sector Calculations'!$A$6:$B$171,2,FALSE),"")</f>
        <v>Not Yet Assigned</v>
      </c>
    </row>
    <row r="26" spans="1:6" x14ac:dyDescent="0.25">
      <c r="A26" s="48" t="str">
        <f>'ETF Calculations'!A27</f>
        <v>Satrix MSCI World ESG Enhanced Feed</v>
      </c>
      <c r="B26" s="36" t="str">
        <f>'ETF Calculations'!B27</f>
        <v>3.03</v>
      </c>
      <c r="C26" s="36" t="str">
        <f>'ETF Calculations'!C27</f>
        <v>14.78</v>
      </c>
      <c r="D26" s="36" t="str">
        <f>'ETF Calculations'!D27</f>
        <v>-</v>
      </c>
      <c r="E26" s="36" t="str">
        <f>'ETF Calculations'!E27</f>
        <v>-</v>
      </c>
      <c r="F26" t="str">
        <f>IFERROR(VLOOKUP(A26,'Sector Calculations'!$A$6:$B$171,2,FALSE),"")</f>
        <v>Not Yet Assigned</v>
      </c>
    </row>
    <row r="27" spans="1:6" x14ac:dyDescent="0.25">
      <c r="A27" s="48" t="str">
        <f>'ETF Calculations'!A28</f>
        <v>Satrix MSCI World Equity Feeder ETF</v>
      </c>
      <c r="B27" s="36" t="str">
        <f>'ETF Calculations'!B28</f>
        <v>3.86</v>
      </c>
      <c r="C27" s="36" t="str">
        <f>'ETF Calculations'!C28</f>
        <v>16.05</v>
      </c>
      <c r="D27" s="36" t="str">
        <f>'ETF Calculations'!D28</f>
        <v>16.39</v>
      </c>
      <c r="E27" s="36" t="str">
        <f>'ETF Calculations'!E28</f>
        <v>-</v>
      </c>
      <c r="F27" t="str">
        <f>IFERROR(VLOOKUP(A27,'Sector Calculations'!$A$6:$B$171,2,FALSE),"")</f>
        <v>Global Equity General</v>
      </c>
    </row>
    <row r="28" spans="1:6" x14ac:dyDescent="0.25">
      <c r="A28" s="48" t="str">
        <f>'ETF Calculations'!A29</f>
        <v>Satrix Multi Asset Passive Portfolios Solutions Growth ETF</v>
      </c>
      <c r="B28" s="36" t="str">
        <f>'ETF Calculations'!B29</f>
        <v>19.45</v>
      </c>
      <c r="C28" s="36" t="str">
        <f>'ETF Calculations'!C29</f>
        <v>7.43</v>
      </c>
      <c r="D28" s="36" t="str">
        <f>'ETF Calculations'!D29</f>
        <v>13.67</v>
      </c>
      <c r="E28" s="36" t="str">
        <f>'ETF Calculations'!E29</f>
        <v>6.22</v>
      </c>
      <c r="F28" t="str">
        <f>IFERROR(VLOOKUP(A28,'Sector Calculations'!$A$6:$B$171,2,FALSE),"")</f>
        <v>Multi-asset High Equity</v>
      </c>
    </row>
    <row r="29" spans="1:6" x14ac:dyDescent="0.25">
      <c r="A29" s="48" t="str">
        <f>'ETF Calculations'!A30</f>
        <v>Satrix Multi Asset Passive Portfolios Solutions Protect ETF</v>
      </c>
      <c r="B29" s="36" t="str">
        <f>'ETF Calculations'!B30</f>
        <v>15.51</v>
      </c>
      <c r="C29" s="36" t="str">
        <f>'ETF Calculations'!C30</f>
        <v>7.35</v>
      </c>
      <c r="D29" s="36" t="str">
        <f>'ETF Calculations'!D30</f>
        <v>11.54</v>
      </c>
      <c r="E29" s="36" t="str">
        <f>'ETF Calculations'!E30</f>
        <v>6.03</v>
      </c>
      <c r="F29" t="str">
        <f>IFERROR(VLOOKUP(A29,'Sector Calculations'!$A$6:$B$171,2,FALSE),"")</f>
        <v>Multi-asset Low Equity</v>
      </c>
    </row>
    <row r="30" spans="1:6" x14ac:dyDescent="0.25">
      <c r="A30" s="48" t="str">
        <f>'ETF Calculations'!A31</f>
        <v>Satrix Property ETF</v>
      </c>
      <c r="B30" s="36" t="str">
        <f>'ETF Calculations'!B31</f>
        <v>20.86</v>
      </c>
      <c r="C30" s="36" t="str">
        <f>'ETF Calculations'!C31</f>
        <v>10.47</v>
      </c>
      <c r="D30" s="36" t="str">
        <f>'ETF Calculations'!D31</f>
        <v>17.00</v>
      </c>
      <c r="E30" s="36" t="str">
        <f>'ETF Calculations'!E31</f>
        <v>-</v>
      </c>
      <c r="F30" t="str">
        <f>IFERROR(VLOOKUP(A30,'Sector Calculations'!$A$6:$B$171,2,FALSE),"")</f>
        <v>Real Estate General</v>
      </c>
    </row>
    <row r="31" spans="1:6" x14ac:dyDescent="0.25">
      <c r="A31" s="48" t="str">
        <f>'ETF Calculations'!A32</f>
        <v>Satrix Quality South Africa ETF</v>
      </c>
      <c r="B31" s="36" t="str">
        <f>'ETF Calculations'!B32</f>
        <v>21.24</v>
      </c>
      <c r="C31" s="36" t="str">
        <f>'ETF Calculations'!C32</f>
        <v>5.88</v>
      </c>
      <c r="D31" s="36" t="str">
        <f>'ETF Calculations'!D32</f>
        <v>13.42</v>
      </c>
      <c r="E31" s="36" t="str">
        <f>'ETF Calculations'!E32</f>
        <v>-</v>
      </c>
      <c r="F31" t="str">
        <f>IFERROR(VLOOKUP(A31,'Sector Calculations'!$A$6:$B$171,2,FALSE),"")</f>
        <v>Equity General</v>
      </c>
    </row>
    <row r="32" spans="1:6" x14ac:dyDescent="0.25">
      <c r="A32" s="48" t="str">
        <f>'ETF Calculations'!A33</f>
        <v>Satrix S&amp;P Namibia Bond ETF</v>
      </c>
      <c r="B32" s="36" t="str">
        <f>'ETF Calculations'!B33</f>
        <v>20.91</v>
      </c>
      <c r="C32" s="36" t="str">
        <f>'ETF Calculations'!C33</f>
        <v>12.97</v>
      </c>
      <c r="D32" s="36" t="str">
        <f>'ETF Calculations'!D33</f>
        <v>13.32</v>
      </c>
      <c r="E32" s="36" t="str">
        <f>'ETF Calculations'!E33</f>
        <v>-</v>
      </c>
      <c r="F32" t="str">
        <f>IFERROR(VLOOKUP(A32,'Sector Calculations'!$A$6:$B$171,2,FALSE),"")</f>
        <v>Not Yet Assigned</v>
      </c>
    </row>
    <row r="33" spans="1:6" x14ac:dyDescent="0.25">
      <c r="A33" s="48" t="str">
        <f>'ETF Calculations'!A34</f>
        <v>Satrix SA Bond Portfolio ETF</v>
      </c>
      <c r="B33" s="36" t="str">
        <f>'ETF Calculations'!B34</f>
        <v>20.12</v>
      </c>
      <c r="C33" s="36" t="str">
        <f>'ETF Calculations'!C34</f>
        <v>9.62</v>
      </c>
      <c r="D33" s="36" t="str">
        <f>'ETF Calculations'!D34</f>
        <v>-</v>
      </c>
      <c r="E33" s="36" t="str">
        <f>'ETF Calculations'!E34</f>
        <v>-</v>
      </c>
      <c r="F33" t="str">
        <f>IFERROR(VLOOKUP(A33,'Sector Calculations'!$A$6:$B$171,2,FALSE),"")</f>
        <v>Not Yet Assigned</v>
      </c>
    </row>
    <row r="34" spans="1:6" x14ac:dyDescent="0.25">
      <c r="A34" s="48" t="str">
        <f>'ETF Calculations'!A35</f>
        <v>Satrix Top 40 ETF</v>
      </c>
      <c r="B34" s="36" t="str">
        <f>'ETF Calculations'!B35</f>
        <v>23.73</v>
      </c>
      <c r="C34" s="36" t="str">
        <f>'ETF Calculations'!C35</f>
        <v>9.76</v>
      </c>
      <c r="D34" s="36" t="str">
        <f>'ETF Calculations'!D35</f>
        <v>18.91</v>
      </c>
      <c r="E34" s="36" t="str">
        <f>'ETF Calculations'!E35</f>
        <v>9.11</v>
      </c>
      <c r="F34" t="str">
        <f>IFERROR(VLOOKUP(A34,'Sector Calculations'!$A$6:$B$171,2,FALSE),"")</f>
        <v>Equity Large Cap</v>
      </c>
    </row>
    <row r="35" spans="1:6" x14ac:dyDescent="0.25">
      <c r="A35" s="48" t="str">
        <f>'ETF Calculations'!A36</f>
        <v>Satrix Capped All Share ETF</v>
      </c>
      <c r="B35" s="36" t="str">
        <f>'ETF Calculations'!B36</f>
        <v>21.06</v>
      </c>
      <c r="C35" s="36" t="str">
        <f>'ETF Calculations'!C36</f>
        <v>-</v>
      </c>
      <c r="D35" s="36" t="str">
        <f>'ETF Calculations'!D36</f>
        <v>-</v>
      </c>
      <c r="E35" s="36" t="str">
        <f>'ETF Calculations'!E36</f>
        <v>-</v>
      </c>
      <c r="F35" t="str">
        <f>IFERROR(VLOOKUP(A35,'Sector Calculations'!$A$6:$B$171,2,FALSE),"")</f>
        <v>Equity General</v>
      </c>
    </row>
    <row r="36" spans="1:6" x14ac:dyDescent="0.25">
      <c r="A36" s="48" t="str">
        <f>'ETF Calculations'!A37</f>
        <v>Satrix Capped INDI ETF</v>
      </c>
      <c r="B36" s="36" t="str">
        <f>'ETF Calculations'!B37</f>
        <v>20.07</v>
      </c>
      <c r="C36" s="36" t="str">
        <f>'ETF Calculations'!C37</f>
        <v>16.24</v>
      </c>
      <c r="D36" s="36" t="str">
        <f>'ETF Calculations'!D37</f>
        <v>16.06</v>
      </c>
      <c r="E36" s="36" t="str">
        <f>'ETF Calculations'!E37</f>
        <v>8.09</v>
      </c>
      <c r="F36" t="str">
        <f>IFERROR(VLOOKUP(A36,'Sector Calculations'!$A$6:$B$171,2,FALSE),"")</f>
        <v>Equity Industrial</v>
      </c>
    </row>
    <row r="37" spans="1:6" x14ac:dyDescent="0.25">
      <c r="A37" s="48" t="str">
        <f>'ETF Calculations'!A38</f>
        <v>Satrix FINI ETF</v>
      </c>
      <c r="B37" s="36" t="str">
        <f>'ETF Calculations'!B38</f>
        <v>27.69</v>
      </c>
      <c r="C37" s="36" t="str">
        <f>'ETF Calculations'!C38</f>
        <v>9.54</v>
      </c>
      <c r="D37" s="36" t="str">
        <f>'ETF Calculations'!D38</f>
        <v>21.62</v>
      </c>
      <c r="E37" s="36" t="str">
        <f>'ETF Calculations'!E38</f>
        <v>6.19</v>
      </c>
      <c r="F37" t="str">
        <f>IFERROR(VLOOKUP(A37,'Sector Calculations'!$A$6:$B$171,2,FALSE),"")</f>
        <v>Equity Financial</v>
      </c>
    </row>
    <row r="38" spans="1:6" x14ac:dyDescent="0.25">
      <c r="A38" s="48" t="str">
        <f>'ETF Calculations'!A39</f>
        <v>Satrix Global Infrastructure Feeder ETF</v>
      </c>
      <c r="B38" s="36" t="str">
        <f>'ETF Calculations'!B39</f>
        <v>9.34</v>
      </c>
      <c r="C38" s="36" t="str">
        <f>'ETF Calculations'!C39</f>
        <v>-</v>
      </c>
      <c r="D38" s="36" t="str">
        <f>'ETF Calculations'!D39</f>
        <v>-</v>
      </c>
      <c r="E38" s="36" t="str">
        <f>'ETF Calculations'!E39</f>
        <v>-</v>
      </c>
      <c r="F38" t="str">
        <f>IFERROR(VLOOKUP(A38,'Sector Calculations'!$A$6:$B$171,2,FALSE),"")</f>
        <v>Equity General</v>
      </c>
    </row>
    <row r="39" spans="1:6" x14ac:dyDescent="0.25">
      <c r="A39" s="48" t="str">
        <f>'ETF Calculations'!A40</f>
        <v>Satrix Inclusion and Diversity ETF</v>
      </c>
      <c r="B39" s="36" t="str">
        <f>'ETF Calculations'!B40</f>
        <v>19.61</v>
      </c>
      <c r="C39" s="36" t="str">
        <f>'ETF Calculations'!C40</f>
        <v>-</v>
      </c>
      <c r="D39" s="36" t="str">
        <f>'ETF Calculations'!D40</f>
        <v>-</v>
      </c>
      <c r="E39" s="36" t="str">
        <f>'ETF Calculations'!E40</f>
        <v>-</v>
      </c>
      <c r="F39" t="str">
        <f>IFERROR(VLOOKUP(A39,'Sector Calculations'!$A$6:$B$171,2,FALSE),"")</f>
        <v>Equity General</v>
      </c>
    </row>
    <row r="40" spans="1:6" x14ac:dyDescent="0.25">
      <c r="A40" s="48" t="str">
        <f>'ETF Calculations'!A41</f>
        <v>Satrix MSCI Emerging Markets Feeder ETF</v>
      </c>
      <c r="B40" s="36" t="str">
        <f>'ETF Calculations'!B41</f>
        <v>3.69</v>
      </c>
      <c r="C40" s="36" t="str">
        <f>'ETF Calculations'!C41</f>
        <v>9.35</v>
      </c>
      <c r="D40" s="36" t="str">
        <f>'ETF Calculations'!D41</f>
        <v>9.09</v>
      </c>
      <c r="E40" s="36" t="str">
        <f>'ETF Calculations'!E41</f>
        <v>-</v>
      </c>
      <c r="F40" t="str">
        <f>IFERROR(VLOOKUP(A40,'Sector Calculations'!$A$6:$B$171,2,FALSE),"")</f>
        <v>Global Equity General</v>
      </c>
    </row>
    <row r="41" spans="1:6" x14ac:dyDescent="0.25">
      <c r="A41" s="48" t="str">
        <f>'ETF Calculations'!A42</f>
        <v>Satrix MSCI India Feeder ETF</v>
      </c>
      <c r="B41" s="36" t="str">
        <f>'ETF Calculations'!B42</f>
        <v>-1.74</v>
      </c>
      <c r="C41" s="36" t="str">
        <f>'ETF Calculations'!C42</f>
        <v>-</v>
      </c>
      <c r="D41" s="36" t="str">
        <f>'ETF Calculations'!D42</f>
        <v>-</v>
      </c>
      <c r="E41" s="36" t="str">
        <f>'ETF Calculations'!E42</f>
        <v>-</v>
      </c>
      <c r="F41" t="str">
        <f>IFERROR(VLOOKUP(A41,'Sector Calculations'!$A$6:$B$171,2,FALSE),"")</f>
        <v>Global Equity General</v>
      </c>
    </row>
    <row r="42" spans="1:6" x14ac:dyDescent="0.25">
      <c r="A42" s="48" t="str">
        <f>'ETF Calculations'!A43</f>
        <v>Satrix Nasdaq 100 ETF</v>
      </c>
      <c r="B42" s="36" t="str">
        <f>'ETF Calculations'!B43</f>
        <v>2.76</v>
      </c>
      <c r="C42" s="36" t="str">
        <f>'ETF Calculations'!C43</f>
        <v>18.12</v>
      </c>
      <c r="D42" s="36" t="str">
        <f>'ETF Calculations'!D43</f>
        <v>20.25</v>
      </c>
      <c r="E42" s="36" t="str">
        <f>'ETF Calculations'!E43</f>
        <v>-</v>
      </c>
      <c r="F42" t="str">
        <f>IFERROR(VLOOKUP(A42,'Sector Calculations'!$A$6:$B$171,2,FALSE),"")</f>
        <v>Regional Equity General</v>
      </c>
    </row>
    <row r="43" spans="1:6" x14ac:dyDescent="0.25">
      <c r="A43" s="48" t="str">
        <f>'ETF Calculations'!A44</f>
        <v>Satrix RAFI 40 ETF</v>
      </c>
      <c r="B43" s="36" t="str">
        <f>'ETF Calculations'!B44</f>
        <v>15.47</v>
      </c>
      <c r="C43" s="36" t="str">
        <f>'ETF Calculations'!C44</f>
        <v>6.23</v>
      </c>
      <c r="D43" s="36" t="str">
        <f>'ETF Calculations'!D44</f>
        <v>20.39</v>
      </c>
      <c r="E43" s="36" t="str">
        <f>'ETF Calculations'!E44</f>
        <v>8.71</v>
      </c>
      <c r="F43" t="str">
        <f>IFERROR(VLOOKUP(A43,'Sector Calculations'!$A$6:$B$171,2,FALSE),"")</f>
        <v>Equity General</v>
      </c>
    </row>
    <row r="44" spans="1:6" x14ac:dyDescent="0.25">
      <c r="A44" s="48" t="str">
        <f>'ETF Calculations'!A45</f>
        <v>Satrix RESI ETF</v>
      </c>
      <c r="B44" s="36" t="str">
        <f>'ETF Calculations'!B45</f>
        <v>22.27</v>
      </c>
      <c r="C44" s="36" t="str">
        <f>'ETF Calculations'!C45</f>
        <v>-1.58</v>
      </c>
      <c r="D44" s="36" t="str">
        <f>'ETF Calculations'!D45</f>
        <v>18.80</v>
      </c>
      <c r="E44" s="36" t="str">
        <f>'ETF Calculations'!E45</f>
        <v>9.55</v>
      </c>
      <c r="F44" t="str">
        <f>IFERROR(VLOOKUP(A44,'Sector Calculations'!$A$6:$B$171,2,FALSE),"")</f>
        <v>Equity Resources</v>
      </c>
    </row>
    <row r="45" spans="1:6" x14ac:dyDescent="0.25">
      <c r="A45" s="48" t="str">
        <f>'ETF Calculations'!A46</f>
        <v>Satrix S&amp;P 500 Feeder ETF</v>
      </c>
      <c r="B45" s="36" t="str">
        <f>'ETF Calculations'!B46</f>
        <v>4.68</v>
      </c>
      <c r="C45" s="36" t="str">
        <f>'ETF Calculations'!C46</f>
        <v>17.24</v>
      </c>
      <c r="D45" s="36" t="str">
        <f>'ETF Calculations'!D46</f>
        <v>18.31</v>
      </c>
      <c r="E45" s="36" t="str">
        <f>'ETF Calculations'!E46</f>
        <v>-</v>
      </c>
      <c r="F45" t="str">
        <f>IFERROR(VLOOKUP(A45,'Sector Calculations'!$A$6:$B$171,2,FALSE),"")</f>
        <v>Global Equity General</v>
      </c>
    </row>
    <row r="46" spans="1:6" x14ac:dyDescent="0.25">
      <c r="A46" s="48" t="str">
        <f>'ETF Calculations'!A47</f>
        <v>Satrix SWIX TOP 40 ETF</v>
      </c>
      <c r="B46" s="36" t="str">
        <f>'ETF Calculations'!B47</f>
        <v>22.16</v>
      </c>
      <c r="C46" s="36" t="str">
        <f>'ETF Calculations'!C47</f>
        <v>7.87</v>
      </c>
      <c r="D46" s="36" t="str">
        <f>'ETF Calculations'!D47</f>
        <v>15.59</v>
      </c>
      <c r="E46" s="36" t="str">
        <f>'ETF Calculations'!E47</f>
        <v>6.61</v>
      </c>
      <c r="F46" t="str">
        <f>IFERROR(VLOOKUP(A46,'Sector Calculations'!$A$6:$B$171,2,FALSE),"")</f>
        <v>Equity Large Cap</v>
      </c>
    </row>
    <row r="47" spans="1:6" x14ac:dyDescent="0.25">
      <c r="A47" s="48" t="str">
        <f>'ETF Calculations'!A48</f>
        <v>Satrix Shariah Top 40 Index ETF</v>
      </c>
      <c r="B47" s="36" t="str">
        <f>'ETF Calculations'!B48</f>
        <v>17.91</v>
      </c>
      <c r="C47" s="36" t="str">
        <f>'ETF Calculations'!C48</f>
        <v>-1.21</v>
      </c>
      <c r="D47" s="36" t="str">
        <f>'ETF Calculations'!D48</f>
        <v>15.82</v>
      </c>
      <c r="E47" s="36" t="str">
        <f>'ETF Calculations'!E48</f>
        <v>5.49</v>
      </c>
      <c r="F47" t="str">
        <f>IFERROR(VLOOKUP(A47,'Sector Calculations'!$A$6:$B$171,2,FALSE),"")</f>
        <v>Equity Large Cap</v>
      </c>
    </row>
    <row r="48" spans="1:6" x14ac:dyDescent="0.25">
      <c r="A48" s="48" t="str">
        <f>'ETF Calculations'!A49</f>
        <v>Satrix TRACI 3 Month ETF</v>
      </c>
      <c r="B48" s="36" t="str">
        <f>'ETF Calculations'!B49</f>
        <v>12.96</v>
      </c>
      <c r="C48" s="36" t="str">
        <f>'ETF Calculations'!C49</f>
        <v>8.05</v>
      </c>
      <c r="D48" s="36" t="str">
        <f>'ETF Calculations'!D49</f>
        <v>6.40</v>
      </c>
      <c r="E48" s="36" t="str">
        <f>'ETF Calculations'!E49</f>
        <v>6.66</v>
      </c>
      <c r="F48" t="str">
        <f>IFERROR(VLOOKUP(A48,'Sector Calculations'!$A$6:$B$171,2,FALSE),"")</f>
        <v>Int Bearing Money Market</v>
      </c>
    </row>
    <row r="49" spans="1:6" x14ac:dyDescent="0.25">
      <c r="A49" s="48" t="str">
        <f>'ETF Calculations'!A50</f>
        <v>Satrix Value Equity ETF</v>
      </c>
      <c r="B49" s="36" t="str">
        <f>'ETF Calculations'!B50</f>
        <v>16.17</v>
      </c>
      <c r="C49" s="36" t="str">
        <f>'ETF Calculations'!C50</f>
        <v>8.30</v>
      </c>
      <c r="D49" s="36" t="str">
        <f>'ETF Calculations'!D50</f>
        <v>22.42</v>
      </c>
      <c r="E49" s="36" t="str">
        <f>'ETF Calculations'!E50</f>
        <v>-</v>
      </c>
      <c r="F49" t="str">
        <f>IFERROR(VLOOKUP(A49,'Sector Calculations'!$A$6:$B$171,2,FALSE),"")</f>
        <v>Equity General</v>
      </c>
    </row>
    <row r="50" spans="1:6" x14ac:dyDescent="0.25">
      <c r="A50" s="48" t="str">
        <f>'ETF Calculations'!A51</f>
        <v>1NVEST Global Government Bond Index Feeder ETF</v>
      </c>
      <c r="B50" s="36" t="str">
        <f>'ETF Calculations'!B51</f>
        <v>-0.37</v>
      </c>
      <c r="C50" s="36" t="str">
        <f>'ETF Calculations'!C51</f>
        <v>5.66</v>
      </c>
      <c r="D50" s="36" t="str">
        <f>'ETF Calculations'!D51</f>
        <v>-2.45</v>
      </c>
      <c r="E50" s="36" t="str">
        <f>'ETF Calculations'!E51</f>
        <v>-</v>
      </c>
      <c r="F50" t="str">
        <f>IFERROR(VLOOKUP(A50,'Sector Calculations'!$A$6:$B$171,2,FALSE),"")</f>
        <v>Global Interest Bearing Variable Term</v>
      </c>
    </row>
    <row r="51" spans="1:6" x14ac:dyDescent="0.25">
      <c r="A51" s="48" t="str">
        <f>'ETF Calculations'!A52</f>
        <v>1NVEST Global REIT Index Feeder ETF</v>
      </c>
      <c r="B51" s="36" t="str">
        <f>'ETF Calculations'!B52</f>
        <v>2.13</v>
      </c>
      <c r="C51" s="36" t="str">
        <f>'ETF Calculations'!C52</f>
        <v>4.09</v>
      </c>
      <c r="D51" s="36" t="str">
        <f>'ETF Calculations'!D52</f>
        <v>7.94</v>
      </c>
      <c r="E51" s="36" t="str">
        <f>'ETF Calculations'!E52</f>
        <v>-</v>
      </c>
      <c r="F51" t="str">
        <f>IFERROR(VLOOKUP(A51,'Sector Calculations'!$A$6:$B$171,2,FALSE),"")</f>
        <v>Global Real Estate General</v>
      </c>
    </row>
    <row r="52" spans="1:6" x14ac:dyDescent="0.25">
      <c r="A52" s="48" t="str">
        <f>'ETF Calculations'!A53</f>
        <v>1NVEST MSCI World Index Feeder ETF</v>
      </c>
      <c r="B52" s="36" t="str">
        <f>'ETF Calculations'!B53</f>
        <v>3.44</v>
      </c>
      <c r="C52" s="36" t="str">
        <f>'ETF Calculations'!C53</f>
        <v>15.56</v>
      </c>
      <c r="D52" s="36" t="str">
        <f>'ETF Calculations'!D53</f>
        <v>16.30</v>
      </c>
      <c r="E52" s="36" t="str">
        <f>'ETF Calculations'!E53</f>
        <v>-</v>
      </c>
      <c r="F52" t="str">
        <f>IFERROR(VLOOKUP(A52,'Sector Calculations'!$A$6:$B$171,2,FALSE),"")</f>
        <v>Global Equity General</v>
      </c>
    </row>
    <row r="53" spans="1:6" x14ac:dyDescent="0.25">
      <c r="A53" s="48" t="str">
        <f>'ETF Calculations'!A54</f>
        <v>1NVEST S&amp;P 500 Index Feeder ETF</v>
      </c>
      <c r="B53" s="36" t="str">
        <f>'ETF Calculations'!B54</f>
        <v>4.28</v>
      </c>
      <c r="C53" s="36" t="str">
        <f>'ETF Calculations'!C54</f>
        <v>16.57</v>
      </c>
      <c r="D53" s="36" t="str">
        <f>'ETF Calculations'!D54</f>
        <v>18.15</v>
      </c>
      <c r="E53" s="36" t="str">
        <f>'ETF Calculations'!E54</f>
        <v>-</v>
      </c>
      <c r="F53" t="str">
        <f>IFERROR(VLOOKUP(A53,'Sector Calculations'!$A$6:$B$171,2,FALSE),"")</f>
        <v>Regional Equity General</v>
      </c>
    </row>
    <row r="54" spans="1:6" x14ac:dyDescent="0.25">
      <c r="A54" s="48" t="str">
        <f>'ETF Calculations'!A55</f>
        <v>1NVEST S&amp;P 500 Info Tech Index Feeder ETF</v>
      </c>
      <c r="B54" s="36" t="str">
        <f>'ETF Calculations'!B55</f>
        <v>2.42</v>
      </c>
      <c r="C54" s="36" t="str">
        <f>'ETF Calculations'!C55</f>
        <v>22.10</v>
      </c>
      <c r="D54" s="36" t="str">
        <f>'ETF Calculations'!D55</f>
        <v>23.66</v>
      </c>
      <c r="E54" s="36" t="str">
        <f>'ETF Calculations'!E55</f>
        <v>-</v>
      </c>
      <c r="F54" t="str">
        <f>IFERROR(VLOOKUP(A54,'Sector Calculations'!$A$6:$B$171,2,FALSE),"")</f>
        <v>Regional Equity General</v>
      </c>
    </row>
    <row r="55" spans="1:6" x14ac:dyDescent="0.25">
      <c r="A55" s="48" t="str">
        <f>'ETF Calculations'!A56</f>
        <v>1NVEST SA Bond ETF</v>
      </c>
      <c r="B55" s="36" t="str">
        <f>'ETF Calculations'!B56</f>
        <v>19.87</v>
      </c>
      <c r="C55" s="36" t="str">
        <f>'ETF Calculations'!C56</f>
        <v>9.92</v>
      </c>
      <c r="D55" s="36" t="str">
        <f>'ETF Calculations'!D56</f>
        <v>13.33</v>
      </c>
      <c r="E55" s="36" t="str">
        <f>'ETF Calculations'!E56</f>
        <v>-</v>
      </c>
      <c r="F55" t="str">
        <f>IFERROR(VLOOKUP(A55,'Sector Calculations'!$A$6:$B$171,2,FALSE),"")</f>
        <v>Int Bearing Variable Term</v>
      </c>
    </row>
    <row r="56" spans="1:6" x14ac:dyDescent="0.25">
      <c r="A56" s="48" t="str">
        <f>'ETF Calculations'!A57</f>
        <v>1NVEST SA Property ETF</v>
      </c>
      <c r="B56" s="36" t="str">
        <f>'ETF Calculations'!B57</f>
        <v>19.32</v>
      </c>
      <c r="C56" s="36" t="str">
        <f>'ETF Calculations'!C57</f>
        <v>11.20</v>
      </c>
      <c r="D56" s="36" t="str">
        <f>'ETF Calculations'!D57</f>
        <v>17.94</v>
      </c>
      <c r="E56" s="36" t="str">
        <f>'ETF Calculations'!E57</f>
        <v>1.14</v>
      </c>
      <c r="F56" t="str">
        <f>IFERROR(VLOOKUP(A56,'Sector Calculations'!$A$6:$B$171,2,FALSE),"")</f>
        <v>Real Estate General</v>
      </c>
    </row>
    <row r="57" spans="1:6" x14ac:dyDescent="0.25">
      <c r="A57" s="48" t="str">
        <f>'ETF Calculations'!A58</f>
        <v>1NVEST Swix 40 ETF</v>
      </c>
      <c r="B57" s="36" t="str">
        <f>'ETF Calculations'!B58</f>
        <v>90.99</v>
      </c>
      <c r="C57" s="36" t="str">
        <f>'ETF Calculations'!C58</f>
        <v>26.89</v>
      </c>
      <c r="D57" s="36" t="str">
        <f>'ETF Calculations'!D58</f>
        <v>28.37</v>
      </c>
      <c r="E57" s="36" t="str">
        <f>'ETF Calculations'!E58</f>
        <v>14.25</v>
      </c>
      <c r="F57" t="str">
        <f>IFERROR(VLOOKUP(A57,'Sector Calculations'!$A$6:$B$171,2,FALSE),"")</f>
        <v>Equity Large Cap</v>
      </c>
    </row>
    <row r="58" spans="1:6" x14ac:dyDescent="0.25">
      <c r="A58" s="48" t="str">
        <f>'ETF Calculations'!A59</f>
        <v>1NVEST Top 40 ETF</v>
      </c>
      <c r="B58" s="36" t="str">
        <f>'ETF Calculations'!B59</f>
        <v>22.32</v>
      </c>
      <c r="C58" s="36" t="str">
        <f>'ETF Calculations'!C59</f>
        <v>9.22</v>
      </c>
      <c r="D58" s="36" t="str">
        <f>'ETF Calculations'!D59</f>
        <v>18.50</v>
      </c>
      <c r="E58" s="36" t="str">
        <f>'ETF Calculations'!E59</f>
        <v>9.14</v>
      </c>
      <c r="F58" t="str">
        <f>IFERROR(VLOOKUP(A58,'Sector Calculations'!$A$6:$B$171,2,FALSE),"")</f>
        <v>Equity Large Cap</v>
      </c>
    </row>
    <row r="59" spans="1:6" x14ac:dyDescent="0.25">
      <c r="A59" s="48" t="str">
        <f>'ETF Calculations'!A60</f>
        <v>Sygnia Itrix Eurostoxx50 ETF</v>
      </c>
      <c r="B59" s="36" t="str">
        <f>'ETF Calculations'!B60</f>
        <v>-1.18</v>
      </c>
      <c r="C59" s="36" t="str">
        <f>'ETF Calculations'!C60</f>
        <v>5.87</v>
      </c>
      <c r="D59" s="36" t="str">
        <f>'ETF Calculations'!D60</f>
        <v>12.38</v>
      </c>
      <c r="E59" s="36" t="str">
        <f>'ETF Calculations'!E60</f>
        <v>-</v>
      </c>
      <c r="F59" t="str">
        <f>IFERROR(VLOOKUP(A59,'Sector Calculations'!$A$6:$B$171,2,FALSE),"")</f>
        <v>Global Equity General</v>
      </c>
    </row>
    <row r="60" spans="1:6" x14ac:dyDescent="0.25">
      <c r="A60" s="48" t="str">
        <f>'ETF Calculations'!A61</f>
        <v>Sygnia Itrix FTSE100 ETF</v>
      </c>
      <c r="B60" s="36" t="str">
        <f>'ETF Calculations'!B61</f>
        <v>2.04</v>
      </c>
      <c r="C60" s="36" t="str">
        <f>'ETF Calculations'!C61</f>
        <v>20.14</v>
      </c>
      <c r="D60" s="36" t="str">
        <f>'ETF Calculations'!D61</f>
        <v>15.76</v>
      </c>
      <c r="E60" s="36" t="str">
        <f>'ETF Calculations'!E61</f>
        <v>11.35</v>
      </c>
      <c r="F60" t="str">
        <f>IFERROR(VLOOKUP(A60,'Sector Calculations'!$A$6:$B$171,2,FALSE),"")</f>
        <v>Global Equity General</v>
      </c>
    </row>
    <row r="61" spans="1:6" x14ac:dyDescent="0.25">
      <c r="A61" s="48" t="str">
        <f>'ETF Calculations'!A62</f>
        <v>Sygnia Itrix Global Property ETF</v>
      </c>
      <c r="B61" s="36" t="str">
        <f>'ETF Calculations'!B62</f>
        <v>9.78</v>
      </c>
      <c r="C61" s="36" t="str">
        <f>'ETF Calculations'!C62</f>
        <v>15.23</v>
      </c>
      <c r="D61" s="36" t="str">
        <f>'ETF Calculations'!D62</f>
        <v>12.95</v>
      </c>
      <c r="E61" s="36" t="str">
        <f>'ETF Calculations'!E62</f>
        <v>10.14</v>
      </c>
      <c r="F61" t="str">
        <f>IFERROR(VLOOKUP(A61,'Sector Calculations'!$A$6:$B$171,2,FALSE),"")</f>
        <v>Global Real Estate General</v>
      </c>
    </row>
    <row r="62" spans="1:6" x14ac:dyDescent="0.25">
      <c r="A62" s="48" t="str">
        <f>'ETF Calculations'!A63</f>
        <v>Sygnia Itrix MSCI Japan ETF</v>
      </c>
      <c r="B62" s="36" t="str">
        <f>'ETF Calculations'!B63</f>
        <v>3.69</v>
      </c>
      <c r="C62" s="36" t="str">
        <f>'ETF Calculations'!C63</f>
        <v>6.14</v>
      </c>
      <c r="D62" s="36" t="str">
        <f>'ETF Calculations'!D63</f>
        <v>7.88</v>
      </c>
      <c r="E62" s="36" t="str">
        <f>'ETF Calculations'!E63</f>
        <v>-</v>
      </c>
      <c r="F62" t="str">
        <f>IFERROR(VLOOKUP(A62,'Sector Calculations'!$A$6:$B$171,2,FALSE),"")</f>
        <v>Global Equity General</v>
      </c>
    </row>
    <row r="63" spans="1:6" x14ac:dyDescent="0.25">
      <c r="A63" s="48" t="str">
        <f>'ETF Calculations'!A64</f>
        <v>Sygnia Itrix S&amp;P 500 ETF</v>
      </c>
      <c r="B63" s="36" t="str">
        <f>'ETF Calculations'!B64</f>
        <v>-5.31</v>
      </c>
      <c r="C63" s="36" t="str">
        <f>'ETF Calculations'!C64</f>
        <v>12.60</v>
      </c>
      <c r="D63" s="36" t="str">
        <f>'ETF Calculations'!D64</f>
        <v>8.66</v>
      </c>
      <c r="E63" s="36" t="str">
        <f>'ETF Calculations'!E64</f>
        <v>9.57</v>
      </c>
      <c r="F63" t="str">
        <f>IFERROR(VLOOKUP(A63,'Sector Calculations'!$A$6:$B$171,2,FALSE),"")</f>
        <v>Regional Equity General</v>
      </c>
    </row>
    <row r="64" spans="1:6" x14ac:dyDescent="0.25">
      <c r="A64" s="48" t="str">
        <f>'ETF Calculations'!A65</f>
        <v>Sygnia Itrix Top 40 ETF</v>
      </c>
      <c r="B64" s="36" t="str">
        <f>'ETF Calculations'!B65</f>
        <v>3.92</v>
      </c>
      <c r="C64" s="36" t="str">
        <f>'ETF Calculations'!C65</f>
        <v>16.24</v>
      </c>
      <c r="D64" s="36" t="str">
        <f>'ETF Calculations'!D65</f>
        <v>18.03</v>
      </c>
      <c r="E64" s="36" t="str">
        <f>'ETF Calculations'!E65</f>
        <v>16.71</v>
      </c>
      <c r="F64" t="str">
        <f>IFERROR(VLOOKUP(A64,'Sector Calculations'!$A$6:$B$171,2,FALSE),"")</f>
        <v>Equity Large Cap</v>
      </c>
    </row>
    <row r="65" spans="1:6" x14ac:dyDescent="0.25">
      <c r="A65" s="48" t="str">
        <f>'ETF Calculations'!A66</f>
        <v>Sygnia Itrix 4th Industrial Revolution</v>
      </c>
      <c r="B65" s="36" t="str">
        <f>'ETF Calculations'!B66</f>
        <v>4.68</v>
      </c>
      <c r="C65" s="36" t="str">
        <f>'ETF Calculations'!C66</f>
        <v>17.22</v>
      </c>
      <c r="D65" s="36" t="str">
        <f>'ETF Calculations'!D66</f>
        <v>18.75</v>
      </c>
      <c r="E65" s="36" t="str">
        <f>'ETF Calculations'!E66</f>
        <v>-</v>
      </c>
      <c r="F65" t="str">
        <f>IFERROR(VLOOKUP(A65,'Sector Calculations'!$A$6:$B$171,2,FALSE),"")</f>
        <v>Global Equity General</v>
      </c>
    </row>
    <row r="66" spans="1:6" x14ac:dyDescent="0.25">
      <c r="A66" s="48" t="str">
        <f>'ETF Calculations'!A67</f>
        <v>Sygnia Itrix MSCI Emerging Markets</v>
      </c>
      <c r="B66" s="36" t="str">
        <f>'ETF Calculations'!B67</f>
        <v>22.46</v>
      </c>
      <c r="C66" s="36" t="str">
        <f>'ETF Calculations'!C67</f>
        <v>9.31</v>
      </c>
      <c r="D66" s="36" t="str">
        <f>'ETF Calculations'!D67</f>
        <v>18.48</v>
      </c>
      <c r="E66" s="36" t="str">
        <f>'ETF Calculations'!E67</f>
        <v>-</v>
      </c>
      <c r="F66" t="str">
        <f>IFERROR(VLOOKUP(A66,'Sector Calculations'!$A$6:$B$171,2,FALSE),"")</f>
        <v>Not Yet Assigned</v>
      </c>
    </row>
    <row r="67" spans="1:6" x14ac:dyDescent="0.25">
      <c r="A67" s="48" t="str">
        <f>'ETF Calculations'!A68</f>
        <v>Sygnia Itrix MSCI US Index ETF</v>
      </c>
      <c r="B67" s="36" t="str">
        <f>'ETF Calculations'!B60</f>
        <v>-1.18</v>
      </c>
      <c r="C67" s="36" t="str">
        <f>'ETF Calculations'!C60</f>
        <v>5.87</v>
      </c>
      <c r="D67" s="36" t="str">
        <f>'ETF Calculations'!D60</f>
        <v>12.38</v>
      </c>
      <c r="E67" s="36" t="str">
        <f>'ETF Calculations'!E68</f>
        <v>-</v>
      </c>
      <c r="F67" t="str">
        <f>IFERROR(VLOOKUP(A67,'Sector Calculations'!$A$6:$B$171,2,FALSE),"")</f>
        <v>Global Equity General</v>
      </c>
    </row>
    <row r="68" spans="1:6" x14ac:dyDescent="0.25">
      <c r="A68" s="48" t="str">
        <f>'ETF Calculations'!A69</f>
        <v>Sygnia Itrix MSCI World Index ETF</v>
      </c>
      <c r="B68" s="36" t="str">
        <f>'ETF Calculations'!B61</f>
        <v>2.04</v>
      </c>
      <c r="C68" s="36" t="str">
        <f>'ETF Calculations'!C61</f>
        <v>20.14</v>
      </c>
      <c r="D68" s="36" t="str">
        <f>'ETF Calculations'!D61</f>
        <v>15.76</v>
      </c>
      <c r="E68" s="36" t="str">
        <f>'ETF Calculations'!E69</f>
        <v>-</v>
      </c>
      <c r="F68" t="str">
        <f>IFERROR(VLOOKUP(A68,'Sector Calculations'!$A$6:$B$171,2,FALSE),"")</f>
        <v>Global Equity General</v>
      </c>
    </row>
    <row r="69" spans="1:6" x14ac:dyDescent="0.25">
      <c r="A69" s="48" t="str">
        <f>'ETF Calculations'!A70</f>
        <v>Sygnia Itrix S&amp;P Global 1200 ESG ETF</v>
      </c>
      <c r="B69" s="36" t="str">
        <f>'ETF Calculations'!B70</f>
        <v>3.39</v>
      </c>
      <c r="C69" s="36" t="str">
        <f>'ETF Calculations'!C70</f>
        <v>15.53</v>
      </c>
      <c r="D69" s="36" t="str">
        <f>'ETF Calculations'!D70</f>
        <v>16.26</v>
      </c>
      <c r="E69" s="36" t="str">
        <f>'ETF Calculations'!E70</f>
        <v>14.65</v>
      </c>
      <c r="F69" t="str">
        <f>IFERROR(VLOOKUP(A69,'Sector Calculations'!$A$6:$B$171,2,FALSE),"")</f>
        <v>Not Yet Assigned</v>
      </c>
    </row>
    <row r="70" spans="1:6" x14ac:dyDescent="0.25">
      <c r="A70" s="48" t="str">
        <f>'ETF Calculations'!A71</f>
        <v>Sygnia Itrix Solactive Healthcare 150 ETF</v>
      </c>
      <c r="B70" s="36" t="str">
        <f>'ETF Calculations'!B71</f>
        <v>2.57</v>
      </c>
      <c r="C70" s="36" t="str">
        <f>'ETF Calculations'!C71</f>
        <v>-</v>
      </c>
      <c r="D70" s="36" t="str">
        <f>'ETF Calculations'!D71</f>
        <v>-</v>
      </c>
      <c r="E70" s="36" t="str">
        <f>'ETF Calculations'!E71</f>
        <v>-</v>
      </c>
      <c r="F70" t="str">
        <f>IFERROR(VLOOKUP(A70,'Sector Calculations'!$A$6:$B$171,2,FALSE),"")</f>
        <v>Global Equity General</v>
      </c>
    </row>
    <row r="71" spans="1:6" x14ac:dyDescent="0.25">
      <c r="A71" s="48"/>
    </row>
    <row r="72" spans="1:6" x14ac:dyDescent="0.25">
      <c r="A72" s="48"/>
    </row>
    <row r="73" spans="1:6" x14ac:dyDescent="0.25">
      <c r="A73" s="48"/>
    </row>
  </sheetData>
  <autoFilter ref="A6:F6" xr:uid="{DE36B99F-51AF-4F63-8F38-9C29F2A2EDF2}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74"/>
  <sheetViews>
    <sheetView showZeros="0" workbookViewId="0"/>
  </sheetViews>
  <sheetFormatPr defaultRowHeight="13.2" x14ac:dyDescent="0.25"/>
  <cols>
    <col min="1" max="1" width="66.109375" customWidth="1"/>
    <col min="2" max="2" width="10.44140625" customWidth="1"/>
    <col min="6" max="6" width="6" customWidth="1"/>
    <col min="7" max="7" width="5.109375" customWidth="1"/>
    <col min="8" max="8" width="5.6640625" customWidth="1"/>
    <col min="9" max="9" width="5.33203125" customWidth="1"/>
    <col min="11" max="11" width="57.33203125" customWidth="1"/>
  </cols>
  <sheetData>
    <row r="1" spans="1:15" ht="15.6" x14ac:dyDescent="0.25">
      <c r="A1" s="17" t="s">
        <v>53</v>
      </c>
      <c r="B1" s="17"/>
      <c r="C1" s="17"/>
      <c r="D1" s="17"/>
      <c r="E1" s="17"/>
    </row>
    <row r="2" spans="1:15" x14ac:dyDescent="0.25">
      <c r="A2" s="28">
        <f>SUMMARY!A3</f>
        <v>45747</v>
      </c>
      <c r="B2" s="19"/>
      <c r="C2" s="19"/>
      <c r="D2" s="19"/>
      <c r="E2" s="19"/>
    </row>
    <row r="3" spans="1:15" x14ac:dyDescent="0.25">
      <c r="A3" s="21" t="s">
        <v>13</v>
      </c>
      <c r="B3" s="4"/>
      <c r="C3" s="4"/>
      <c r="D3" s="4"/>
      <c r="E3" s="4"/>
    </row>
    <row r="4" spans="1:15" x14ac:dyDescent="0.25">
      <c r="A4" s="21"/>
      <c r="B4" s="4"/>
      <c r="C4" s="4"/>
      <c r="D4" s="4"/>
      <c r="E4" s="4"/>
    </row>
    <row r="5" spans="1:15" x14ac:dyDescent="0.25">
      <c r="A5" s="34" t="s">
        <v>62</v>
      </c>
      <c r="B5" s="4"/>
      <c r="C5" s="4"/>
      <c r="D5" s="4"/>
      <c r="E5" s="4"/>
    </row>
    <row r="6" spans="1:15" x14ac:dyDescent="0.25">
      <c r="A6" s="21"/>
      <c r="B6" s="4"/>
      <c r="C6" s="4"/>
      <c r="D6" s="4"/>
      <c r="E6" s="4"/>
    </row>
    <row r="7" spans="1:15" x14ac:dyDescent="0.25">
      <c r="A7" s="7" t="s">
        <v>53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29</v>
      </c>
      <c r="G7" s="2" t="s">
        <v>30</v>
      </c>
      <c r="H7" s="2" t="s">
        <v>31</v>
      </c>
      <c r="I7" s="2" t="s">
        <v>32</v>
      </c>
      <c r="K7" s="7" t="s">
        <v>53</v>
      </c>
      <c r="L7" s="2" t="s">
        <v>0</v>
      </c>
      <c r="M7" s="2" t="s">
        <v>1</v>
      </c>
      <c r="N7" s="2" t="s">
        <v>2</v>
      </c>
      <c r="O7" s="2" t="s">
        <v>3</v>
      </c>
    </row>
    <row r="8" spans="1:15" x14ac:dyDescent="0.25">
      <c r="A8" t="str">
        <f>'UT Dump'!B3</f>
        <v>3B BCI Stable Fund of Funds</v>
      </c>
      <c r="B8" s="36" t="str">
        <f>'UT Dump'!D3</f>
        <v>10.77</v>
      </c>
      <c r="C8" s="36" t="str">
        <f>'UT Dump'!E3</f>
        <v>8.21</v>
      </c>
      <c r="D8" s="36" t="str">
        <f>'UT Dump'!F3</f>
        <v>11.54</v>
      </c>
      <c r="E8" s="36" t="str">
        <f>'UT Dump'!G3</f>
        <v>7.62</v>
      </c>
      <c r="F8">
        <f>ROWS($A$8:A8)</f>
        <v>1</v>
      </c>
      <c r="G8" t="str">
        <f>IFERROR(SEARCH('UNIT TRUSTS'!$B$6,A8),"")</f>
        <v/>
      </c>
      <c r="H8" t="str">
        <f>IF(G8&lt;&gt;"",F8,"")</f>
        <v/>
      </c>
      <c r="I8">
        <f>IFERROR(SMALL($H$8:$H$62,ROWS($G$8:G8)),"")</f>
        <v>2</v>
      </c>
      <c r="K8" t="str" cm="1">
        <f t="array" ref="K8">IFERROR(IF('UNIT TRUSTS'!$B$6="All",'UT Calculations'!A8,(IFERROR(INDEX($A$8:$E$62,$I8,COLUMNS($J$8:J8)),""))),"")</f>
        <v>3B BCI Stable Fund of Funds</v>
      </c>
      <c r="L8" t="str" cm="1">
        <f t="array" ref="L8">IF('UNIT TRUSTS'!$B$6="All",'UT Calculations'!B8,(IFERROR(INDEX($A$8:$E$62,$I8,COLUMNS($J$8:K8)),"")))</f>
        <v>10.77</v>
      </c>
      <c r="M8" t="str" cm="1">
        <f t="array" ref="M8">IF('UNIT TRUSTS'!$B$6="All",'UT Calculations'!C8,(IFERROR(INDEX($A$8:$E$62,$I8,COLUMNS($J$8:L8)),"")))</f>
        <v>8.21</v>
      </c>
      <c r="N8" t="str" cm="1">
        <f t="array" ref="N8">IF('UNIT TRUSTS'!$B$6="All",'UT Calculations'!D8,(IFERROR(INDEX($A$8:$E$62,$I8,COLUMNS($J$8:M8)),"")))</f>
        <v>11.54</v>
      </c>
      <c r="O8" t="str" cm="1">
        <f t="array" ref="O8">IF('UNIT TRUSTS'!$B$6="All",'UT Calculations'!E8,(IFERROR(INDEX($A$8:$E$62,$I8,COLUMNS($J$8:N8)),"")))</f>
        <v>7.62</v>
      </c>
    </row>
    <row r="9" spans="1:15" x14ac:dyDescent="0.25">
      <c r="A9" t="str">
        <f>'UT Dump'!B4</f>
        <v>Allan Gray Balanced</v>
      </c>
      <c r="B9" s="36" t="str">
        <f>'UT Dump'!D4</f>
        <v>12.73</v>
      </c>
      <c r="C9" s="36" t="str">
        <f>'UT Dump'!E4</f>
        <v>11.32</v>
      </c>
      <c r="D9" s="36" t="str">
        <f>'UT Dump'!F4</f>
        <v>15.50</v>
      </c>
      <c r="E9" s="36" t="str">
        <f>'UT Dump'!G4</f>
        <v>8.77</v>
      </c>
      <c r="F9">
        <f>ROWS($A$8:A9)</f>
        <v>2</v>
      </c>
      <c r="G9">
        <f>IFERROR(SEARCH('UNIT TRUSTS'!$B$6,A9),"")</f>
        <v>1</v>
      </c>
      <c r="H9">
        <f t="shared" ref="H9:H62" si="0">IF(G9&lt;&gt;"",F9,"")</f>
        <v>2</v>
      </c>
      <c r="I9">
        <f>IFERROR(SMALL($H$8:$H$62,ROWS($G$8:G9)),"")</f>
        <v>3</v>
      </c>
      <c r="K9" t="str" cm="1">
        <f t="array" ref="K9">IFERROR(IF('UNIT TRUSTS'!$B$6="All",'UT Calculations'!A9,(IFERROR(INDEX($A$8:$E$62,$I9,COLUMNS($J$8:J9)),""))),"")</f>
        <v>Allan Gray Balanced</v>
      </c>
      <c r="L9" t="str" cm="1">
        <f t="array" ref="L9">IF('UNIT TRUSTS'!$B$6="All",'UT Calculations'!B9,(IFERROR(INDEX($A$8:$E$62,$I9,COLUMNS($J$8:K9)),"")))</f>
        <v>12.73</v>
      </c>
      <c r="M9" t="str" cm="1">
        <f t="array" ref="M9">IF('UNIT TRUSTS'!$B$6="All",'UT Calculations'!C9,(IFERROR(INDEX($A$8:$E$62,$I9,COLUMNS($J$8:L9)),"")))</f>
        <v>11.32</v>
      </c>
      <c r="N9" t="str" cm="1">
        <f t="array" ref="N9">IF('UNIT TRUSTS'!$B$6="All",'UT Calculations'!D9,(IFERROR(INDEX($A$8:$E$62,$I9,COLUMNS($J$8:M9)),"")))</f>
        <v>15.50</v>
      </c>
      <c r="O9" t="str" cm="1">
        <f t="array" ref="O9">IF('UNIT TRUSTS'!$B$6="All",'UT Calculations'!E9,(IFERROR(INDEX($A$8:$E$62,$I9,COLUMNS($J$8:N9)),"")))</f>
        <v>8.77</v>
      </c>
    </row>
    <row r="10" spans="1:15" x14ac:dyDescent="0.25">
      <c r="A10" t="str">
        <f>'UT Dump'!B5</f>
        <v>Allan Gray Bond</v>
      </c>
      <c r="B10" s="36" t="str">
        <f>'UT Dump'!D5</f>
        <v>17.91</v>
      </c>
      <c r="C10" s="36" t="str">
        <f>'UT Dump'!E5</f>
        <v>9.26</v>
      </c>
      <c r="D10" s="36" t="str">
        <f>'UT Dump'!F5</f>
        <v>10.66</v>
      </c>
      <c r="E10" s="36" t="str">
        <f>'UT Dump'!G5</f>
        <v>8.63</v>
      </c>
      <c r="F10">
        <f>ROWS($A$8:A10)</f>
        <v>3</v>
      </c>
      <c r="G10">
        <f>IFERROR(SEARCH('UNIT TRUSTS'!$B$6,A10),"")</f>
        <v>1</v>
      </c>
      <c r="H10">
        <f t="shared" si="0"/>
        <v>3</v>
      </c>
      <c r="I10">
        <f>IFERROR(SMALL($H$8:$H$62,ROWS($G$8:G10)),"")</f>
        <v>4</v>
      </c>
      <c r="K10" t="str" cm="1">
        <f t="array" ref="K10">IFERROR(IF('UNIT TRUSTS'!$B$6="All",'UT Calculations'!A10,(IFERROR(INDEX($A$8:$E$62,$I10,COLUMNS($J$8:J10)),""))),"")</f>
        <v>Allan Gray Bond</v>
      </c>
      <c r="L10" t="str" cm="1">
        <f t="array" ref="L10">IF('UNIT TRUSTS'!$B$6="All",'UT Calculations'!B10,(IFERROR(INDEX($A$8:$E$62,$I10,COLUMNS($J$8:K10)),"")))</f>
        <v>17.91</v>
      </c>
      <c r="M10" t="str" cm="1">
        <f t="array" ref="M10">IF('UNIT TRUSTS'!$B$6="All",'UT Calculations'!C10,(IFERROR(INDEX($A$8:$E$62,$I10,COLUMNS($J$8:L10)),"")))</f>
        <v>9.26</v>
      </c>
      <c r="N10" t="str" cm="1">
        <f t="array" ref="N10">IF('UNIT TRUSTS'!$B$6="All",'UT Calculations'!D10,(IFERROR(INDEX($A$8:$E$62,$I10,COLUMNS($J$8:M10)),"")))</f>
        <v>10.66</v>
      </c>
      <c r="O10" t="str" cm="1">
        <f t="array" ref="O10">IF('UNIT TRUSTS'!$B$6="All",'UT Calculations'!E10,(IFERROR(INDEX($A$8:$E$62,$I10,COLUMNS($J$8:N10)),"")))</f>
        <v>8.63</v>
      </c>
    </row>
    <row r="11" spans="1:15" x14ac:dyDescent="0.25">
      <c r="A11" t="str">
        <f>'UT Dump'!B6</f>
        <v>Allan Gray Equity</v>
      </c>
      <c r="B11" s="36" t="str">
        <f>'UT Dump'!D6</f>
        <v>12.95</v>
      </c>
      <c r="C11" s="36" t="str">
        <f>'UT Dump'!E6</f>
        <v>11.68</v>
      </c>
      <c r="D11" s="36" t="str">
        <f>'UT Dump'!F6</f>
        <v>18.58</v>
      </c>
      <c r="E11" s="36" t="str">
        <f>'UT Dump'!G6</f>
        <v>8.21</v>
      </c>
      <c r="F11">
        <f>ROWS($A$8:A11)</f>
        <v>4</v>
      </c>
      <c r="G11">
        <f>IFERROR(SEARCH('UNIT TRUSTS'!$B$6,A11),"")</f>
        <v>1</v>
      </c>
      <c r="H11">
        <f t="shared" si="0"/>
        <v>4</v>
      </c>
      <c r="I11">
        <f>IFERROR(SMALL($H$8:$H$62,ROWS($G$8:G11)),"")</f>
        <v>5</v>
      </c>
      <c r="K11" t="str" cm="1">
        <f t="array" ref="K11">IFERROR(IF('UNIT TRUSTS'!$B$6="All",'UT Calculations'!A11,(IFERROR(INDEX($A$8:$E$62,$I11,COLUMNS($J$8:J11)),""))),"")</f>
        <v>Allan Gray Equity</v>
      </c>
      <c r="L11" t="str" cm="1">
        <f t="array" ref="L11">IF('UNIT TRUSTS'!$B$6="All",'UT Calculations'!B11,(IFERROR(INDEX($A$8:$E$62,$I11,COLUMNS($J$8:K11)),"")))</f>
        <v>12.95</v>
      </c>
      <c r="M11" t="str" cm="1">
        <f t="array" ref="M11">IF('UNIT TRUSTS'!$B$6="All",'UT Calculations'!C11,(IFERROR(INDEX($A$8:$E$62,$I11,COLUMNS($J$8:L11)),"")))</f>
        <v>11.68</v>
      </c>
      <c r="N11" t="str" cm="1">
        <f t="array" ref="N11">IF('UNIT TRUSTS'!$B$6="All",'UT Calculations'!D11,(IFERROR(INDEX($A$8:$E$62,$I11,COLUMNS($J$8:M11)),"")))</f>
        <v>18.58</v>
      </c>
      <c r="O11" t="str" cm="1">
        <f t="array" ref="O11">IF('UNIT TRUSTS'!$B$6="All",'UT Calculations'!E11,(IFERROR(INDEX($A$8:$E$62,$I11,COLUMNS($J$8:N11)),"")))</f>
        <v>8.21</v>
      </c>
    </row>
    <row r="12" spans="1:15" x14ac:dyDescent="0.25">
      <c r="A12" t="str">
        <f>'UT Dump'!B7</f>
        <v>Allan Gray Money Market</v>
      </c>
      <c r="B12" s="36" t="str">
        <f>'UT Dump'!D7</f>
        <v>8.82</v>
      </c>
      <c r="C12" s="36" t="str">
        <f>'UT Dump'!E7</f>
        <v>7.86</v>
      </c>
      <c r="D12" s="36" t="str">
        <f>'UT Dump'!F7</f>
        <v>6.57</v>
      </c>
      <c r="E12" s="36" t="str">
        <f>'UT Dump'!G7</f>
        <v>7.08</v>
      </c>
      <c r="F12">
        <f>ROWS($A$8:A12)</f>
        <v>5</v>
      </c>
      <c r="G12">
        <f>IFERROR(SEARCH('UNIT TRUSTS'!$B$6,A12),"")</f>
        <v>1</v>
      </c>
      <c r="H12">
        <f t="shared" si="0"/>
        <v>5</v>
      </c>
      <c r="I12">
        <f>IFERROR(SMALL($H$8:$H$62,ROWS($G$8:G12)),"")</f>
        <v>23</v>
      </c>
      <c r="K12" t="str" cm="1">
        <f t="array" ref="K12">IFERROR(IF('UNIT TRUSTS'!$B$6="All",'UT Calculations'!A12,(IFERROR(INDEX($A$8:$E$62,$I12,COLUMNS($J$8:J12)),""))),"")</f>
        <v>Allan Gray Money Market</v>
      </c>
      <c r="L12" t="str" cm="1">
        <f t="array" ref="L12">IF('UNIT TRUSTS'!$B$6="All",'UT Calculations'!B12,(IFERROR(INDEX($A$8:$E$62,$I12,COLUMNS($J$8:K12)),"")))</f>
        <v>8.82</v>
      </c>
      <c r="M12" t="str" cm="1">
        <f t="array" ref="M12">IF('UNIT TRUSTS'!$B$6="All",'UT Calculations'!C12,(IFERROR(INDEX($A$8:$E$62,$I12,COLUMNS($J$8:L12)),"")))</f>
        <v>7.86</v>
      </c>
      <c r="N12" t="str" cm="1">
        <f t="array" ref="N12">IF('UNIT TRUSTS'!$B$6="All",'UT Calculations'!D12,(IFERROR(INDEX($A$8:$E$62,$I12,COLUMNS($J$8:M12)),"")))</f>
        <v>6.57</v>
      </c>
      <c r="O12" t="str" cm="1">
        <f t="array" ref="O12">IF('UNIT TRUSTS'!$B$6="All",'UT Calculations'!E12,(IFERROR(INDEX($A$8:$E$62,$I12,COLUMNS($J$8:N12)),"")))</f>
        <v>7.08</v>
      </c>
    </row>
    <row r="13" spans="1:15" x14ac:dyDescent="0.25">
      <c r="A13" t="str">
        <f>'UT Dump'!B8</f>
        <v>Anchor BCI Global Equity Feeder Fund</v>
      </c>
      <c r="B13" s="36" t="str">
        <f>'UT Dump'!D8</f>
        <v>10.17</v>
      </c>
      <c r="C13" s="36" t="str">
        <f>'UT Dump'!E8</f>
        <v>10.70</v>
      </c>
      <c r="D13" s="36" t="str">
        <f>'UT Dump'!F8</f>
        <v>15.33</v>
      </c>
      <c r="E13" s="36" t="str">
        <f>'UT Dump'!G8</f>
        <v>-</v>
      </c>
      <c r="F13">
        <f>ROWS($A$8:A13)</f>
        <v>6</v>
      </c>
      <c r="G13" t="str">
        <f>IFERROR(SEARCH('UNIT TRUSTS'!$B$6,A13),"")</f>
        <v/>
      </c>
      <c r="H13" t="str">
        <f t="shared" si="0"/>
        <v/>
      </c>
      <c r="I13" t="str">
        <f>IFERROR(SMALL($H$8:$H$62,ROWS($G$8:G13)),"")</f>
        <v/>
      </c>
      <c r="K13" t="str" cm="1">
        <f t="array" ref="K13">IFERROR(IF('UNIT TRUSTS'!$B$6="All",'UT Calculations'!A13,(IFERROR(INDEX($A$8:$E$62,$I13,COLUMNS($J$8:J13)),""))),"")</f>
        <v>Anchor BCI Global Equity Feeder Fund</v>
      </c>
      <c r="L13" t="str" cm="1">
        <f t="array" ref="L13">IF('UNIT TRUSTS'!$B$6="All",'UT Calculations'!B13,(IFERROR(INDEX($A$8:$E$62,$I13,COLUMNS($J$8:K13)),"")))</f>
        <v>10.17</v>
      </c>
      <c r="M13" t="str" cm="1">
        <f t="array" ref="M13">IF('UNIT TRUSTS'!$B$6="All",'UT Calculations'!C13,(IFERROR(INDEX($A$8:$E$62,$I13,COLUMNS($J$8:L13)),"")))</f>
        <v>10.70</v>
      </c>
      <c r="N13" t="str" cm="1">
        <f t="array" ref="N13">IF('UNIT TRUSTS'!$B$6="All",'UT Calculations'!D13,(IFERROR(INDEX($A$8:$E$62,$I13,COLUMNS($J$8:M13)),"")))</f>
        <v>15.33</v>
      </c>
      <c r="O13" t="str" cm="1">
        <f t="array" ref="O13">IF('UNIT TRUSTS'!$B$6="All",'UT Calculations'!E13,(IFERROR(INDEX($A$8:$E$62,$I13,COLUMNS($J$8:N13)),"")))</f>
        <v>-</v>
      </c>
    </row>
    <row r="14" spans="1:15" x14ac:dyDescent="0.25">
      <c r="A14" t="str">
        <f>'UT Dump'!B9</f>
        <v>Anchor BCI Global Technology</v>
      </c>
      <c r="B14" s="36" t="str">
        <f>'UT Dump'!D9</f>
        <v>6.77</v>
      </c>
      <c r="C14" s="36" t="str">
        <f>'UT Dump'!E9</f>
        <v>12.20</v>
      </c>
      <c r="D14" s="36" t="str">
        <f>'UT Dump'!F9</f>
        <v>8.91</v>
      </c>
      <c r="E14" s="36" t="str">
        <f>'UT Dump'!G9</f>
        <v>-</v>
      </c>
      <c r="F14">
        <f>ROWS($A$8:A14)</f>
        <v>7</v>
      </c>
      <c r="G14" t="str">
        <f>IFERROR(SEARCH('UNIT TRUSTS'!$B$6,A14),"")</f>
        <v/>
      </c>
      <c r="H14" t="str">
        <f t="shared" si="0"/>
        <v/>
      </c>
      <c r="I14" t="str">
        <f>IFERROR(SMALL($H$8:$H$62,ROWS($G$8:G14)),"")</f>
        <v/>
      </c>
      <c r="K14" t="str" cm="1">
        <f t="array" ref="K14">IFERROR(IF('UNIT TRUSTS'!$B$6="All",'UT Calculations'!A14,(IFERROR(INDEX($A$8:$E$62,$I14,COLUMNS($J$8:J14)),""))),"")</f>
        <v>Anchor BCI Global Technology</v>
      </c>
      <c r="L14" t="str" cm="1">
        <f t="array" ref="L14">IF('UNIT TRUSTS'!$B$6="All",'UT Calculations'!B14,(IFERROR(INDEX($A$8:$E$62,$I14,COLUMNS($J$8:K14)),"")))</f>
        <v>6.77</v>
      </c>
      <c r="M14" t="str" cm="1">
        <f t="array" ref="M14">IF('UNIT TRUSTS'!$B$6="All",'UT Calculations'!C14,(IFERROR(INDEX($A$8:$E$62,$I14,COLUMNS($J$8:L14)),"")))</f>
        <v>12.20</v>
      </c>
      <c r="N14" t="str" cm="1">
        <f t="array" ref="N14">IF('UNIT TRUSTS'!$B$6="All",'UT Calculations'!D14,(IFERROR(INDEX($A$8:$E$62,$I14,COLUMNS($J$8:M14)),"")))</f>
        <v>8.91</v>
      </c>
      <c r="O14" t="str" cm="1">
        <f t="array" ref="O14">IF('UNIT TRUSTS'!$B$6="All",'UT Calculations'!E14,(IFERROR(INDEX($A$8:$E$62,$I14,COLUMNS($J$8:N14)),"")))</f>
        <v>-</v>
      </c>
    </row>
    <row r="15" spans="1:15" x14ac:dyDescent="0.25">
      <c r="A15" t="str">
        <f>'UT Dump'!B10</f>
        <v>BCI 36ONE BCI Flexible Opportunity</v>
      </c>
      <c r="B15" s="36" t="str">
        <f>'UT Dump'!D10</f>
        <v>15.67</v>
      </c>
      <c r="C15" s="36" t="str">
        <f>'UT Dump'!E10</f>
        <v>11.22</v>
      </c>
      <c r="D15" s="36" t="str">
        <f>'UT Dump'!F10</f>
        <v>15.04</v>
      </c>
      <c r="E15" s="36" t="str">
        <f>'UT Dump'!G10</f>
        <v>8.67</v>
      </c>
      <c r="F15">
        <f>ROWS($A$8:A15)</f>
        <v>8</v>
      </c>
      <c r="G15" t="str">
        <f>IFERROR(SEARCH('UNIT TRUSTS'!$B$6,A15),"")</f>
        <v/>
      </c>
      <c r="H15" t="str">
        <f t="shared" si="0"/>
        <v/>
      </c>
      <c r="I15" t="str">
        <f>IFERROR(SMALL($H$8:$H$62,ROWS($G$8:G15)),"")</f>
        <v/>
      </c>
      <c r="K15" t="str" cm="1">
        <f t="array" ref="K15">IFERROR(IF('UNIT TRUSTS'!$B$6="All",'UT Calculations'!A15,(IFERROR(INDEX($A$8:$E$62,$I15,COLUMNS($J$8:J15)),""))),"")</f>
        <v>BCI 36ONE BCI Flexible Opportunity</v>
      </c>
      <c r="L15" t="str" cm="1">
        <f t="array" ref="L15">IF('UNIT TRUSTS'!$B$6="All",'UT Calculations'!B15,(IFERROR(INDEX($A$8:$E$62,$I15,COLUMNS($J$8:K15)),"")))</f>
        <v>15.67</v>
      </c>
      <c r="M15" t="str" cm="1">
        <f t="array" ref="M15">IF('UNIT TRUSTS'!$B$6="All",'UT Calculations'!C15,(IFERROR(INDEX($A$8:$E$62,$I15,COLUMNS($J$8:L15)),"")))</f>
        <v>11.22</v>
      </c>
      <c r="N15" t="str" cm="1">
        <f t="array" ref="N15">IF('UNIT TRUSTS'!$B$6="All",'UT Calculations'!D15,(IFERROR(INDEX($A$8:$E$62,$I15,COLUMNS($J$8:M15)),"")))</f>
        <v>15.04</v>
      </c>
      <c r="O15" t="str" cm="1">
        <f t="array" ref="O15">IF('UNIT TRUSTS'!$B$6="All",'UT Calculations'!E15,(IFERROR(INDEX($A$8:$E$62,$I15,COLUMNS($J$8:N15)),"")))</f>
        <v>8.67</v>
      </c>
    </row>
    <row r="16" spans="1:15" x14ac:dyDescent="0.25">
      <c r="A16" t="str">
        <f>'UT Dump'!B11</f>
        <v>BCI Centaur BCI Flexible Fund</v>
      </c>
      <c r="B16" s="36" t="str">
        <f>'UT Dump'!D11</f>
        <v>11.40</v>
      </c>
      <c r="C16" s="36" t="str">
        <f>'UT Dump'!E11</f>
        <v>9.97</v>
      </c>
      <c r="D16" s="36" t="str">
        <f>'UT Dump'!F11</f>
        <v>17.70</v>
      </c>
      <c r="E16" s="36" t="str">
        <f>'UT Dump'!G11</f>
        <v>10.02</v>
      </c>
      <c r="F16">
        <f>ROWS($A$8:A16)</f>
        <v>9</v>
      </c>
      <c r="G16" t="str">
        <f>IFERROR(SEARCH('UNIT TRUSTS'!$B$6,A16),"")</f>
        <v/>
      </c>
      <c r="H16" t="str">
        <f t="shared" si="0"/>
        <v/>
      </c>
      <c r="I16" t="str">
        <f>IFERROR(SMALL($H$8:$H$62,ROWS($G$8:G16)),"")</f>
        <v/>
      </c>
      <c r="K16" t="str" cm="1">
        <f t="array" ref="K16">IFERROR(IF('UNIT TRUSTS'!$B$6="All",'UT Calculations'!A16,(IFERROR(INDEX($A$8:$E$62,$I16,COLUMNS($J$8:J16)),""))),"")</f>
        <v>BCI Centaur BCI Flexible Fund</v>
      </c>
      <c r="L16" t="str" cm="1">
        <f t="array" ref="L16">IF('UNIT TRUSTS'!$B$6="All",'UT Calculations'!B16,(IFERROR(INDEX($A$8:$E$62,$I16,COLUMNS($J$8:K16)),"")))</f>
        <v>11.40</v>
      </c>
      <c r="M16" t="str" cm="1">
        <f t="array" ref="M16">IF('UNIT TRUSTS'!$B$6="All",'UT Calculations'!C16,(IFERROR(INDEX($A$8:$E$62,$I16,COLUMNS($J$8:L16)),"")))</f>
        <v>9.97</v>
      </c>
      <c r="N16" t="str" cm="1">
        <f t="array" ref="N16">IF('UNIT TRUSTS'!$B$6="All",'UT Calculations'!D16,(IFERROR(INDEX($A$8:$E$62,$I16,COLUMNS($J$8:M16)),"")))</f>
        <v>17.70</v>
      </c>
      <c r="O16" t="str" cm="1">
        <f t="array" ref="O16">IF('UNIT TRUSTS'!$B$6="All",'UT Calculations'!E16,(IFERROR(INDEX($A$8:$E$62,$I16,COLUMNS($J$8:N16)),"")))</f>
        <v>10.02</v>
      </c>
    </row>
    <row r="17" spans="1:15" x14ac:dyDescent="0.25">
      <c r="A17" t="str">
        <f>'UT Dump'!B12</f>
        <v>BCI Fundsmith Equity Feeder</v>
      </c>
      <c r="B17" s="36" t="str">
        <f>'UT Dump'!D12</f>
        <v>-7.51</v>
      </c>
      <c r="C17" s="36" t="str">
        <f>'UT Dump'!E12</f>
        <v>10.42</v>
      </c>
      <c r="D17" s="36" t="str">
        <f>'UT Dump'!F12</f>
        <v>10.35</v>
      </c>
      <c r="E17" s="36" t="str">
        <f>'UT Dump'!G12</f>
        <v>-</v>
      </c>
      <c r="F17">
        <f>ROWS($A$8:A17)</f>
        <v>10</v>
      </c>
      <c r="G17" t="str">
        <f>IFERROR(SEARCH('UNIT TRUSTS'!$B$6,A17),"")</f>
        <v/>
      </c>
      <c r="H17" t="str">
        <f t="shared" si="0"/>
        <v/>
      </c>
      <c r="I17" t="str">
        <f>IFERROR(SMALL($H$8:$H$62,ROWS($G$8:G17)),"")</f>
        <v/>
      </c>
      <c r="K17" t="str" cm="1">
        <f t="array" ref="K17">IFERROR(IF('UNIT TRUSTS'!$B$6="All",'UT Calculations'!A17,(IFERROR(INDEX($A$8:$E$62,$I17,COLUMNS($J$8:J17)),""))),"")</f>
        <v>BCI Fundsmith Equity Feeder</v>
      </c>
      <c r="L17" t="str" cm="1">
        <f t="array" ref="L17">IF('UNIT TRUSTS'!$B$6="All",'UT Calculations'!B17,(IFERROR(INDEX($A$8:$E$62,$I17,COLUMNS($J$8:K17)),"")))</f>
        <v>-7.51</v>
      </c>
      <c r="M17" t="str" cm="1">
        <f t="array" ref="M17">IF('UNIT TRUSTS'!$B$6="All",'UT Calculations'!C17,(IFERROR(INDEX($A$8:$E$62,$I17,COLUMNS($J$8:L17)),"")))</f>
        <v>10.42</v>
      </c>
      <c r="N17" t="str" cm="1">
        <f t="array" ref="N17">IF('UNIT TRUSTS'!$B$6="All",'UT Calculations'!D17,(IFERROR(INDEX($A$8:$E$62,$I17,COLUMNS($J$8:M17)),"")))</f>
        <v>10.35</v>
      </c>
      <c r="O17" t="str" cm="1">
        <f t="array" ref="O17">IF('UNIT TRUSTS'!$B$6="All",'UT Calculations'!E17,(IFERROR(INDEX($A$8:$E$62,$I17,COLUMNS($J$8:N17)),"")))</f>
        <v>-</v>
      </c>
    </row>
    <row r="18" spans="1:15" x14ac:dyDescent="0.25">
      <c r="A18" t="str">
        <f>'UT Dump'!B13</f>
        <v>BCI Income Plus</v>
      </c>
      <c r="B18" s="36" t="str">
        <f>'UT Dump'!D13</f>
        <v>15.01</v>
      </c>
      <c r="C18" s="36" t="str">
        <f>'UT Dump'!E13</f>
        <v>9.29</v>
      </c>
      <c r="D18" s="36" t="str">
        <f>'UT Dump'!F13</f>
        <v>9.47</v>
      </c>
      <c r="E18" s="36" t="str">
        <f>'UT Dump'!G13</f>
        <v>-</v>
      </c>
      <c r="F18">
        <f>ROWS($A$8:A18)</f>
        <v>11</v>
      </c>
      <c r="G18" t="str">
        <f>IFERROR(SEARCH('UNIT TRUSTS'!$B$6,A18),"")</f>
        <v/>
      </c>
      <c r="H18" t="str">
        <f t="shared" si="0"/>
        <v/>
      </c>
      <c r="I18" t="str">
        <f>IFERROR(SMALL($H$8:$H$62,ROWS($G$8:G18)),"")</f>
        <v/>
      </c>
      <c r="K18" t="str" cm="1">
        <f t="array" ref="K18">IFERROR(IF('UNIT TRUSTS'!$B$6="All",'UT Calculations'!A18,(IFERROR(INDEX($A$8:$E$62,$I18,COLUMNS($J$8:J18)),""))),"")</f>
        <v>BCI Income Plus</v>
      </c>
      <c r="L18" t="str" cm="1">
        <f t="array" ref="L18">IF('UNIT TRUSTS'!$B$6="All",'UT Calculations'!B18,(IFERROR(INDEX($A$8:$E$62,$I18,COLUMNS($J$8:K18)),"")))</f>
        <v>15.01</v>
      </c>
      <c r="M18" t="str" cm="1">
        <f t="array" ref="M18">IF('UNIT TRUSTS'!$B$6="All",'UT Calculations'!C18,(IFERROR(INDEX($A$8:$E$62,$I18,COLUMNS($J$8:L18)),"")))</f>
        <v>9.29</v>
      </c>
      <c r="N18" t="str" cm="1">
        <f t="array" ref="N18">IF('UNIT TRUSTS'!$B$6="All",'UT Calculations'!D18,(IFERROR(INDEX($A$8:$E$62,$I18,COLUMNS($J$8:M18)),"")))</f>
        <v>9.47</v>
      </c>
      <c r="O18" t="str" cm="1">
        <f t="array" ref="O18">IF('UNIT TRUSTS'!$B$6="All",'UT Calculations'!E18,(IFERROR(INDEX($A$8:$E$62,$I18,COLUMNS($J$8:N18)),"")))</f>
        <v>-</v>
      </c>
    </row>
    <row r="19" spans="1:15" x14ac:dyDescent="0.25">
      <c r="A19" t="str">
        <f>'UT Dump'!B14</f>
        <v>BCI Sasfin BCI Flexible Income</v>
      </c>
      <c r="B19" s="36" t="str">
        <f>'UT Dump'!D14</f>
        <v>10.29</v>
      </c>
      <c r="C19" s="36" t="str">
        <f>'UT Dump'!E14</f>
        <v>9.84</v>
      </c>
      <c r="D19" s="36" t="str">
        <f>'UT Dump'!F14</f>
        <v>13.62</v>
      </c>
      <c r="E19" s="36" t="str">
        <f>'UT Dump'!G14</f>
        <v>-</v>
      </c>
      <c r="F19">
        <f>ROWS($A$8:A19)</f>
        <v>12</v>
      </c>
      <c r="G19" t="str">
        <f>IFERROR(SEARCH('UNIT TRUSTS'!$B$6,A19),"")</f>
        <v/>
      </c>
      <c r="H19" t="str">
        <f t="shared" si="0"/>
        <v/>
      </c>
      <c r="I19" s="8" t="str">
        <f>IFERROR(SMALL($H$8:$H$62,ROWS($G$8:G19)),"")</f>
        <v/>
      </c>
      <c r="K19" t="str" cm="1">
        <f t="array" ref="K19">IFERROR(IF('UNIT TRUSTS'!$B$6="All",'UT Calculations'!A19,(IFERROR(INDEX($A$8:$E$62,$I19,COLUMNS($J$8:J19)),""))),"")</f>
        <v>BCI Sasfin BCI Flexible Income</v>
      </c>
      <c r="L19" t="str" cm="1">
        <f t="array" ref="L19">IF('UNIT TRUSTS'!$B$6="All",'UT Calculations'!B19,(IFERROR(INDEX($A$8:$E$62,$I19,COLUMNS($J$8:K19)),"")))</f>
        <v>10.29</v>
      </c>
      <c r="M19" t="str" cm="1">
        <f t="array" ref="M19">IF('UNIT TRUSTS'!$B$6="All",'UT Calculations'!C19,(IFERROR(INDEX($A$8:$E$62,$I19,COLUMNS($J$8:L19)),"")))</f>
        <v>9.84</v>
      </c>
      <c r="N19" t="str" cm="1">
        <f t="array" ref="N19">IF('UNIT TRUSTS'!$B$6="All",'UT Calculations'!D19,(IFERROR(INDEX($A$8:$E$62,$I19,COLUMNS($J$8:M19)),"")))</f>
        <v>13.62</v>
      </c>
      <c r="O19" t="str" cm="1">
        <f t="array" ref="O19">IF('UNIT TRUSTS'!$B$6="All",'UT Calculations'!E19,(IFERROR(INDEX($A$8:$E$62,$I19,COLUMNS($J$8:N19)),"")))</f>
        <v>-</v>
      </c>
    </row>
    <row r="20" spans="1:15" x14ac:dyDescent="0.25">
      <c r="A20" t="str">
        <f>'UT Dump'!B15</f>
        <v>BlueAlpha BCI Balanced</v>
      </c>
      <c r="B20" s="36" t="str">
        <f>'UT Dump'!D15</f>
        <v>10.77</v>
      </c>
      <c r="C20" s="36" t="str">
        <f>'UT Dump'!E15</f>
        <v>5.23</v>
      </c>
      <c r="D20" s="36" t="str">
        <f>'UT Dump'!F15</f>
        <v>11.27</v>
      </c>
      <c r="E20" s="36" t="str">
        <f>'UT Dump'!G15</f>
        <v>6.37</v>
      </c>
      <c r="F20">
        <f>ROWS($A$8:A20)</f>
        <v>13</v>
      </c>
      <c r="G20" t="str">
        <f>IFERROR(SEARCH('UNIT TRUSTS'!$B$6,A20),"")</f>
        <v/>
      </c>
      <c r="H20" t="str">
        <f t="shared" si="0"/>
        <v/>
      </c>
      <c r="I20" s="8" t="str">
        <f>IFERROR(SMALL($H$8:$H$62,ROWS($G$8:G20)),"")</f>
        <v/>
      </c>
      <c r="K20" t="str" cm="1">
        <f t="array" ref="K20">IFERROR(IF('UNIT TRUSTS'!$B$6="All",'UT Calculations'!A20,(IFERROR(INDEX($A$8:$E$62,$I20,COLUMNS($J$8:J20)),""))),"")</f>
        <v>BlueAlpha BCI Balanced</v>
      </c>
      <c r="L20" t="str" cm="1">
        <f t="array" ref="L20">IF('UNIT TRUSTS'!$B$6="All",'UT Calculations'!B20,(IFERROR(INDEX($A$8:$E$62,$I20,COLUMNS($J$8:K20)),"")))</f>
        <v>10.77</v>
      </c>
      <c r="M20" t="str" cm="1">
        <f t="array" ref="M20">IF('UNIT TRUSTS'!$B$6="All",'UT Calculations'!C20,(IFERROR(INDEX($A$8:$E$62,$I20,COLUMNS($J$8:L20)),"")))</f>
        <v>5.23</v>
      </c>
      <c r="N20" t="str" cm="1">
        <f t="array" ref="N20">IF('UNIT TRUSTS'!$B$6="All",'UT Calculations'!D20,(IFERROR(INDEX($A$8:$E$62,$I20,COLUMNS($J$8:M20)),"")))</f>
        <v>11.27</v>
      </c>
      <c r="O20" t="str" cm="1">
        <f t="array" ref="O20">IF('UNIT TRUSTS'!$B$6="All",'UT Calculations'!E20,(IFERROR(INDEX($A$8:$E$62,$I20,COLUMNS($J$8:N20)),"")))</f>
        <v>6.37</v>
      </c>
    </row>
    <row r="21" spans="1:15" x14ac:dyDescent="0.25">
      <c r="A21" t="str">
        <f>'UT Dump'!B16</f>
        <v>BlueAlpha BCI Equity</v>
      </c>
      <c r="B21" s="36" t="str">
        <f>'UT Dump'!D16</f>
        <v>-1.83</v>
      </c>
      <c r="C21" s="36" t="str">
        <f>'UT Dump'!E16</f>
        <v>13.03</v>
      </c>
      <c r="D21" s="36" t="str">
        <f>'UT Dump'!F16</f>
        <v>12.44</v>
      </c>
      <c r="E21" s="36" t="str">
        <f>'UT Dump'!G16</f>
        <v>13.24</v>
      </c>
      <c r="F21">
        <f>ROWS($A$8:A21)</f>
        <v>14</v>
      </c>
      <c r="G21" t="str">
        <f>IFERROR(SEARCH('UNIT TRUSTS'!$B$6,A21),"")</f>
        <v/>
      </c>
      <c r="H21" t="str">
        <f t="shared" si="0"/>
        <v/>
      </c>
      <c r="I21" s="8" t="str">
        <f>IFERROR(SMALL($H$8:$H$62,ROWS($G$8:G21)),"")</f>
        <v/>
      </c>
      <c r="K21" t="str" cm="1">
        <f t="array" ref="K21">IFERROR(IF('UNIT TRUSTS'!$B$6="All",'UT Calculations'!A21,(IFERROR(INDEX($A$8:$E$62,$I21,COLUMNS($J$8:J21)),""))),"")</f>
        <v>BlueAlpha BCI Equity</v>
      </c>
      <c r="L21" t="str" cm="1">
        <f t="array" ref="L21">IF('UNIT TRUSTS'!$B$6="All",'UT Calculations'!B21,(IFERROR(INDEX($A$8:$E$62,$I21,COLUMNS($J$8:K21)),"")))</f>
        <v>-1.83</v>
      </c>
      <c r="M21" t="str" cm="1">
        <f t="array" ref="M21">IF('UNIT TRUSTS'!$B$6="All",'UT Calculations'!C21,(IFERROR(INDEX($A$8:$E$62,$I21,COLUMNS($J$8:L21)),"")))</f>
        <v>13.03</v>
      </c>
      <c r="N21" t="str" cm="1">
        <f t="array" ref="N21">IF('UNIT TRUSTS'!$B$6="All",'UT Calculations'!D21,(IFERROR(INDEX($A$8:$E$62,$I21,COLUMNS($J$8:M21)),"")))</f>
        <v>12.44</v>
      </c>
      <c r="O21" t="str" cm="1">
        <f t="array" ref="O21">IF('UNIT TRUSTS'!$B$6="All",'UT Calculations'!E21,(IFERROR(INDEX($A$8:$E$62,$I21,COLUMNS($J$8:N21)),"")))</f>
        <v>13.24</v>
      </c>
    </row>
    <row r="22" spans="1:15" x14ac:dyDescent="0.25">
      <c r="A22" t="str">
        <f>'UT Dump'!B17</f>
        <v>BlueAlpha BCI Global Equity</v>
      </c>
      <c r="B22" s="36" t="str">
        <f>'UT Dump'!D17</f>
        <v>12.48</v>
      </c>
      <c r="C22" s="36" t="str">
        <f>'UT Dump'!E17</f>
        <v>8.79</v>
      </c>
      <c r="D22" s="36" t="str">
        <f>'UT Dump'!F17</f>
        <v>7.86</v>
      </c>
      <c r="E22" s="36" t="str">
        <f>'UT Dump'!G17</f>
        <v>7.84</v>
      </c>
      <c r="F22">
        <f>ROWS($A$8:A22)</f>
        <v>15</v>
      </c>
      <c r="G22" t="str">
        <f>IFERROR(SEARCH('UNIT TRUSTS'!$B$6,A22),"")</f>
        <v/>
      </c>
      <c r="H22" t="str">
        <f t="shared" si="0"/>
        <v/>
      </c>
      <c r="I22" s="8" t="str">
        <f>IFERROR(SMALL($H$8:$H$62,ROWS($G$8:G22)),"")</f>
        <v/>
      </c>
      <c r="K22" t="str" cm="1">
        <f t="array" ref="K22">IFERROR(IF('UNIT TRUSTS'!$B$6="All",'UT Calculations'!A22,(IFERROR(INDEX($A$8:$E$62,$I22,COLUMNS($J$8:J22)),""))),"")</f>
        <v>BlueAlpha BCI Global Equity</v>
      </c>
      <c r="L22" t="str" cm="1">
        <f t="array" ref="L22">IF('UNIT TRUSTS'!$B$6="All",'UT Calculations'!B22,(IFERROR(INDEX($A$8:$E$62,$I22,COLUMNS($J$8:K22)),"")))</f>
        <v>12.48</v>
      </c>
      <c r="M22" t="str" cm="1">
        <f t="array" ref="M22">IF('UNIT TRUSTS'!$B$6="All",'UT Calculations'!C22,(IFERROR(INDEX($A$8:$E$62,$I22,COLUMNS($J$8:L22)),"")))</f>
        <v>8.79</v>
      </c>
      <c r="N22" t="str" cm="1">
        <f t="array" ref="N22">IF('UNIT TRUSTS'!$B$6="All",'UT Calculations'!D22,(IFERROR(INDEX($A$8:$E$62,$I22,COLUMNS($J$8:M22)),"")))</f>
        <v>7.86</v>
      </c>
      <c r="O22" t="str" cm="1">
        <f t="array" ref="O22">IF('UNIT TRUSTS'!$B$6="All",'UT Calculations'!E22,(IFERROR(INDEX($A$8:$E$62,$I22,COLUMNS($J$8:N22)),"")))</f>
        <v>7.84</v>
      </c>
    </row>
    <row r="23" spans="1:15" x14ac:dyDescent="0.25">
      <c r="A23" t="str">
        <f>'UT Dump'!B18</f>
        <v>Cadiz BCI Absolute Yield</v>
      </c>
      <c r="B23" s="36" t="str">
        <f>'UT Dump'!D18</f>
        <v>10.43</v>
      </c>
      <c r="C23" s="36" t="str">
        <f>'UT Dump'!E18</f>
        <v>8.71</v>
      </c>
      <c r="D23" s="36" t="str">
        <f>'UT Dump'!F18</f>
        <v>7.41</v>
      </c>
      <c r="E23" s="36" t="str">
        <f>'UT Dump'!G18</f>
        <v>7.57</v>
      </c>
      <c r="F23">
        <f>ROWS($A$8:A23)</f>
        <v>16</v>
      </c>
      <c r="G23" t="str">
        <f>IFERROR(SEARCH('UNIT TRUSTS'!$B$6,A23),"")</f>
        <v/>
      </c>
      <c r="H23" t="str">
        <f t="shared" si="0"/>
        <v/>
      </c>
      <c r="I23" s="8" t="str">
        <f>IFERROR(SMALL($H$8:$H$62,ROWS($G$8:G23)),"")</f>
        <v/>
      </c>
      <c r="K23" t="str" cm="1">
        <f t="array" ref="K23">IFERROR(IF('UNIT TRUSTS'!$B$6="All",'UT Calculations'!A23,(IFERROR(INDEX($A$8:$E$62,$I23,COLUMNS($J$8:J23)),""))),"")</f>
        <v>Cadiz BCI Absolute Yield</v>
      </c>
      <c r="L23" t="str" cm="1">
        <f t="array" ref="L23">IF('UNIT TRUSTS'!$B$6="All",'UT Calculations'!B23,(IFERROR(INDEX($A$8:$E$62,$I23,COLUMNS($J$8:K23)),"")))</f>
        <v>10.43</v>
      </c>
      <c r="M23" t="str" cm="1">
        <f t="array" ref="M23">IF('UNIT TRUSTS'!$B$6="All",'UT Calculations'!C23,(IFERROR(INDEX($A$8:$E$62,$I23,COLUMNS($J$8:L23)),"")))</f>
        <v>8.71</v>
      </c>
      <c r="N23" t="str" cm="1">
        <f t="array" ref="N23">IF('UNIT TRUSTS'!$B$6="All",'UT Calculations'!D23,(IFERROR(INDEX($A$8:$E$62,$I23,COLUMNS($J$8:M23)),"")))</f>
        <v>7.41</v>
      </c>
      <c r="O23" t="str" cm="1">
        <f t="array" ref="O23">IF('UNIT TRUSTS'!$B$6="All",'UT Calculations'!E23,(IFERROR(INDEX($A$8:$E$62,$I23,COLUMNS($J$8:N23)),"")))</f>
        <v>7.57</v>
      </c>
    </row>
    <row r="24" spans="1:15" x14ac:dyDescent="0.25">
      <c r="A24" t="str">
        <f>'UT Dump'!B19</f>
        <v>Palmyra Asset Management BCI Balanced</v>
      </c>
      <c r="B24" s="36" t="str">
        <f>'UT Dump'!D19</f>
        <v>8.82</v>
      </c>
      <c r="C24" s="36" t="str">
        <f>'UT Dump'!E19</f>
        <v>7.98</v>
      </c>
      <c r="D24" s="36" t="str">
        <f>'UT Dump'!F19</f>
        <v>6.73</v>
      </c>
      <c r="E24" s="36" t="str">
        <f>'UT Dump'!G19</f>
        <v>7.20</v>
      </c>
      <c r="F24">
        <f>ROWS($A$8:A24)</f>
        <v>17</v>
      </c>
      <c r="G24" t="str">
        <f>IFERROR(SEARCH('UNIT TRUSTS'!$B$6,A24),"")</f>
        <v/>
      </c>
      <c r="H24" t="str">
        <f t="shared" si="0"/>
        <v/>
      </c>
      <c r="I24" s="8" t="str">
        <f>IFERROR(SMALL($H$8:$H$62,ROWS($G$8:G24)),"")</f>
        <v/>
      </c>
      <c r="K24" t="str" cm="1">
        <f t="array" ref="K24">IFERROR(IF('UNIT TRUSTS'!$B$6="All",'UT Calculations'!A24,(IFERROR(INDEX($A$8:$E$62,$I24,COLUMNS($J$8:J24)),""))),"")</f>
        <v>Palmyra Asset Management BCI Balanced</v>
      </c>
      <c r="L24" t="str" cm="1">
        <f t="array" ref="L24">IF('UNIT TRUSTS'!$B$6="All",'UT Calculations'!B24,(IFERROR(INDEX($A$8:$E$62,$I24,COLUMNS($J$8:K24)),"")))</f>
        <v>8.82</v>
      </c>
      <c r="M24" t="str" cm="1">
        <f t="array" ref="M24">IF('UNIT TRUSTS'!$B$6="All",'UT Calculations'!C24,(IFERROR(INDEX($A$8:$E$62,$I24,COLUMNS($J$8:L24)),"")))</f>
        <v>7.98</v>
      </c>
      <c r="N24" t="str" cm="1">
        <f t="array" ref="N24">IF('UNIT TRUSTS'!$B$6="All",'UT Calculations'!D24,(IFERROR(INDEX($A$8:$E$62,$I24,COLUMNS($J$8:M24)),"")))</f>
        <v>6.73</v>
      </c>
      <c r="O24" t="str" cm="1">
        <f t="array" ref="O24">IF('UNIT TRUSTS'!$B$6="All",'UT Calculations'!E24,(IFERROR(INDEX($A$8:$E$62,$I24,COLUMNS($J$8:N24)),"")))</f>
        <v>7.20</v>
      </c>
    </row>
    <row r="25" spans="1:15" x14ac:dyDescent="0.25">
      <c r="A25" t="str">
        <f>'UT Dump'!B20</f>
        <v>Cadiz BCI Enhanced Income</v>
      </c>
      <c r="B25" s="36" t="str">
        <f>'UT Dump'!D20</f>
        <v>8.89</v>
      </c>
      <c r="C25" s="36" t="str">
        <f>'UT Dump'!E20</f>
        <v>3.24</v>
      </c>
      <c r="D25" s="36" t="str">
        <f>'UT Dump'!F20</f>
        <v>9.40</v>
      </c>
      <c r="E25" s="36" t="str">
        <f>'UT Dump'!G20</f>
        <v>3.63</v>
      </c>
      <c r="F25">
        <f>ROWS($A$8:A25)</f>
        <v>18</v>
      </c>
      <c r="G25" t="str">
        <f>IFERROR(SEARCH('UNIT TRUSTS'!$B$6,A25),"")</f>
        <v/>
      </c>
      <c r="H25" t="str">
        <f t="shared" si="0"/>
        <v/>
      </c>
      <c r="I25" s="8" t="str">
        <f>IFERROR(SMALL($H$8:$H$62,ROWS($G$8:G25)),"")</f>
        <v/>
      </c>
      <c r="K25" t="str" cm="1">
        <f t="array" ref="K25">IFERROR(IF('UNIT TRUSTS'!$B$6="All",'UT Calculations'!A25,(IFERROR(INDEX($A$8:$E$62,$I25,COLUMNS($J$8:J25)),""))),"")</f>
        <v>Cadiz BCI Enhanced Income</v>
      </c>
      <c r="L25" t="str" cm="1">
        <f t="array" ref="L25">IF('UNIT TRUSTS'!$B$6="All",'UT Calculations'!B25,(IFERROR(INDEX($A$8:$E$62,$I25,COLUMNS($J$8:K25)),"")))</f>
        <v>8.89</v>
      </c>
      <c r="M25" t="str" cm="1">
        <f t="array" ref="M25">IF('UNIT TRUSTS'!$B$6="All",'UT Calculations'!C25,(IFERROR(INDEX($A$8:$E$62,$I25,COLUMNS($J$8:L25)),"")))</f>
        <v>3.24</v>
      </c>
      <c r="N25" t="str" cm="1">
        <f t="array" ref="N25">IF('UNIT TRUSTS'!$B$6="All",'UT Calculations'!D25,(IFERROR(INDEX($A$8:$E$62,$I25,COLUMNS($J$8:M25)),"")))</f>
        <v>9.40</v>
      </c>
      <c r="O25" t="str" cm="1">
        <f t="array" ref="O25">IF('UNIT TRUSTS'!$B$6="All",'UT Calculations'!E25,(IFERROR(INDEX($A$8:$E$62,$I25,COLUMNS($J$8:N25)),"")))</f>
        <v>3.63</v>
      </c>
    </row>
    <row r="26" spans="1:15" x14ac:dyDescent="0.25">
      <c r="A26" t="str">
        <f>'UT Dump'!B21</f>
        <v>Palmyra Asset Management BCI Equity</v>
      </c>
      <c r="B26" s="36" t="str">
        <f>'UT Dump'!D21</f>
        <v>9.89</v>
      </c>
      <c r="C26" s="36" t="str">
        <f>'UT Dump'!E21</f>
        <v>8.61</v>
      </c>
      <c r="D26" s="36" t="str">
        <f>'UT Dump'!F21</f>
        <v>12.24</v>
      </c>
      <c r="E26" s="36" t="str">
        <f>'UT Dump'!G21</f>
        <v>5.76</v>
      </c>
      <c r="F26">
        <f>ROWS($A$8:A26)</f>
        <v>19</v>
      </c>
      <c r="G26" t="str">
        <f>IFERROR(SEARCH('UNIT TRUSTS'!$B$6,A26),"")</f>
        <v/>
      </c>
      <c r="H26" t="str">
        <f t="shared" si="0"/>
        <v/>
      </c>
      <c r="I26" s="8" t="str">
        <f>IFERROR(SMALL($H$8:$H$62,ROWS($G$8:G26)),"")</f>
        <v/>
      </c>
      <c r="K26" t="str" cm="1">
        <f t="array" ref="K26">IFERROR(IF('UNIT TRUSTS'!$B$6="All",'UT Calculations'!A26,(IFERROR(INDEX($A$8:$E$62,$I26,COLUMNS($J$8:J26)),""))),"")</f>
        <v>Palmyra Asset Management BCI Equity</v>
      </c>
      <c r="L26" t="str" cm="1">
        <f t="array" ref="L26">IF('UNIT TRUSTS'!$B$6="All",'UT Calculations'!B26,(IFERROR(INDEX($A$8:$E$62,$I26,COLUMNS($J$8:K26)),"")))</f>
        <v>9.89</v>
      </c>
      <c r="M26" t="str" cm="1">
        <f t="array" ref="M26">IF('UNIT TRUSTS'!$B$6="All",'UT Calculations'!C26,(IFERROR(INDEX($A$8:$E$62,$I26,COLUMNS($J$8:L26)),"")))</f>
        <v>8.61</v>
      </c>
      <c r="N26" t="str" cm="1">
        <f t="array" ref="N26">IF('UNIT TRUSTS'!$B$6="All",'UT Calculations'!D26,(IFERROR(INDEX($A$8:$E$62,$I26,COLUMNS($J$8:M26)),"")))</f>
        <v>12.24</v>
      </c>
      <c r="O26" t="str" cm="1">
        <f t="array" ref="O26">IF('UNIT TRUSTS'!$B$6="All",'UT Calculations'!E26,(IFERROR(INDEX($A$8:$E$62,$I26,COLUMNS($J$8:N26)),"")))</f>
        <v>5.76</v>
      </c>
    </row>
    <row r="27" spans="1:15" x14ac:dyDescent="0.25">
      <c r="A27" t="str">
        <f>'UT Dump'!B22</f>
        <v>Cadiz BCI Money Market</v>
      </c>
      <c r="B27" s="36" t="str">
        <f>'UT Dump'!D22</f>
        <v>11.00</v>
      </c>
      <c r="C27" s="36" t="str">
        <f>'UT Dump'!E22</f>
        <v>7.55</v>
      </c>
      <c r="D27" s="36" t="str">
        <f>'UT Dump'!F22</f>
        <v>9.92</v>
      </c>
      <c r="E27" s="36" t="str">
        <f>'UT Dump'!G22</f>
        <v>6.66</v>
      </c>
      <c r="F27">
        <f>ROWS($A$8:A27)</f>
        <v>20</v>
      </c>
      <c r="G27" t="str">
        <f>IFERROR(SEARCH('UNIT TRUSTS'!$B$6,A27),"")</f>
        <v/>
      </c>
      <c r="H27" t="str">
        <f t="shared" si="0"/>
        <v/>
      </c>
      <c r="I27" s="8" t="str">
        <f>IFERROR(SMALL($H$8:$H$62,ROWS($G$8:G27)),"")</f>
        <v/>
      </c>
      <c r="K27" t="str" cm="1">
        <f t="array" ref="K27">IFERROR(IF('UNIT TRUSTS'!$B$6="All",'UT Calculations'!A27,(IFERROR(INDEX($A$8:$E$62,$I27,COLUMNS($J$8:J27)),""))),"")</f>
        <v>Cadiz BCI Money Market</v>
      </c>
      <c r="L27" t="str" cm="1">
        <f t="array" ref="L27">IF('UNIT TRUSTS'!$B$6="All",'UT Calculations'!B27,(IFERROR(INDEX($A$8:$E$62,$I27,COLUMNS($J$8:K27)),"")))</f>
        <v>11.00</v>
      </c>
      <c r="M27" t="str" cm="1">
        <f t="array" ref="M27">IF('UNIT TRUSTS'!$B$6="All",'UT Calculations'!C27,(IFERROR(INDEX($A$8:$E$62,$I27,COLUMNS($J$8:L27)),"")))</f>
        <v>7.55</v>
      </c>
      <c r="N27" t="str" cm="1">
        <f t="array" ref="N27">IF('UNIT TRUSTS'!$B$6="All",'UT Calculations'!D27,(IFERROR(INDEX($A$8:$E$62,$I27,COLUMNS($J$8:M27)),"")))</f>
        <v>9.92</v>
      </c>
      <c r="O27" t="str" cm="1">
        <f t="array" ref="O27">IF('UNIT TRUSTS'!$B$6="All",'UT Calculations'!E27,(IFERROR(INDEX($A$8:$E$62,$I27,COLUMNS($J$8:N27)),"")))</f>
        <v>6.66</v>
      </c>
    </row>
    <row r="28" spans="1:15" x14ac:dyDescent="0.25">
      <c r="A28" t="str">
        <f>'UT Dump'!B23</f>
        <v>Palmyra Asset Management BCI Stable</v>
      </c>
      <c r="B28" s="36" t="str">
        <f>'UT Dump'!D23</f>
        <v>10.68</v>
      </c>
      <c r="C28" s="36" t="str">
        <f>'UT Dump'!E23</f>
        <v>10.91</v>
      </c>
      <c r="D28" s="36" t="str">
        <f>'UT Dump'!F23</f>
        <v>9.69</v>
      </c>
      <c r="E28" s="36" t="str">
        <f>'UT Dump'!G23</f>
        <v>9.46</v>
      </c>
      <c r="F28">
        <f>ROWS($A$8:A28)</f>
        <v>21</v>
      </c>
      <c r="G28" t="str">
        <f>IFERROR(SEARCH('UNIT TRUSTS'!$B$6,A28),"")</f>
        <v/>
      </c>
      <c r="H28" t="str">
        <f t="shared" si="0"/>
        <v/>
      </c>
      <c r="I28" s="8" t="str">
        <f>IFERROR(SMALL($H$8:$H$62,ROWS($G$8:G28)),"")</f>
        <v/>
      </c>
      <c r="K28" t="str" cm="1">
        <f t="array" ref="K28">IFERROR(IF('UNIT TRUSTS'!$B$6="All",'UT Calculations'!A28,(IFERROR(INDEX($A$8:$E$62,$I28,COLUMNS($J$8:J28)),""))),"")</f>
        <v>Palmyra Asset Management BCI Stable</v>
      </c>
      <c r="L28" t="str" cm="1">
        <f t="array" ref="L28">IF('UNIT TRUSTS'!$B$6="All",'UT Calculations'!B28,(IFERROR(INDEX($A$8:$E$62,$I28,COLUMNS($J$8:K28)),"")))</f>
        <v>10.68</v>
      </c>
      <c r="M28" t="str" cm="1">
        <f t="array" ref="M28">IF('UNIT TRUSTS'!$B$6="All",'UT Calculations'!C28,(IFERROR(INDEX($A$8:$E$62,$I28,COLUMNS($J$8:L28)),"")))</f>
        <v>10.91</v>
      </c>
      <c r="N28" t="str" cm="1">
        <f t="array" ref="N28">IF('UNIT TRUSTS'!$B$6="All",'UT Calculations'!D28,(IFERROR(INDEX($A$8:$E$62,$I28,COLUMNS($J$8:M28)),"")))</f>
        <v>9.69</v>
      </c>
      <c r="O28" t="str" cm="1">
        <f t="array" ref="O28">IF('UNIT TRUSTS'!$B$6="All",'UT Calculations'!E28,(IFERROR(INDEX($A$8:$E$62,$I28,COLUMNS($J$8:N28)),"")))</f>
        <v>9.46</v>
      </c>
    </row>
    <row r="29" spans="1:15" x14ac:dyDescent="0.25">
      <c r="A29" t="str">
        <f>'UT Dump'!B24</f>
        <v>Prescient Balanced</v>
      </c>
      <c r="B29" s="36" t="str">
        <f>'UT Dump'!D24</f>
        <v>14.18</v>
      </c>
      <c r="C29" s="36" t="str">
        <f>'UT Dump'!E24</f>
        <v>9.18</v>
      </c>
      <c r="D29" s="36" t="str">
        <f>'UT Dump'!F24</f>
        <v>14.61</v>
      </c>
      <c r="E29" s="36" t="str">
        <f>'UT Dump'!G24</f>
        <v>8.41</v>
      </c>
      <c r="F29">
        <f>ROWS($A$8:A29)</f>
        <v>22</v>
      </c>
      <c r="G29" t="str">
        <f>IFERROR(SEARCH('UNIT TRUSTS'!$B$6,A29),"")</f>
        <v/>
      </c>
      <c r="H29" t="str">
        <f t="shared" si="0"/>
        <v/>
      </c>
      <c r="I29" s="8" t="str">
        <f>IFERROR(SMALL($H$8:$H$62,ROWS($G$8:G29)),"")</f>
        <v/>
      </c>
      <c r="K29" t="str" cm="1">
        <f t="array" ref="K29">IFERROR(IF('UNIT TRUSTS'!$B$6="All",'UT Calculations'!A29,(IFERROR(INDEX($A$8:$E$62,$I29,COLUMNS($J$8:J29)),""))),"")</f>
        <v>Prescient Balanced</v>
      </c>
      <c r="L29" t="str" cm="1">
        <f t="array" ref="L29">IF('UNIT TRUSTS'!$B$6="All",'UT Calculations'!B29,(IFERROR(INDEX($A$8:$E$62,$I29,COLUMNS($J$8:K29)),"")))</f>
        <v>14.18</v>
      </c>
      <c r="M29" t="str" cm="1">
        <f t="array" ref="M29">IF('UNIT TRUSTS'!$B$6="All",'UT Calculations'!C29,(IFERROR(INDEX($A$8:$E$62,$I29,COLUMNS($J$8:L29)),"")))</f>
        <v>9.18</v>
      </c>
      <c r="N29" t="str" cm="1">
        <f t="array" ref="N29">IF('UNIT TRUSTS'!$B$6="All",'UT Calculations'!D29,(IFERROR(INDEX($A$8:$E$62,$I29,COLUMNS($J$8:M29)),"")))</f>
        <v>14.61</v>
      </c>
      <c r="O29" t="str" cm="1">
        <f t="array" ref="O29">IF('UNIT TRUSTS'!$B$6="All",'UT Calculations'!E29,(IFERROR(INDEX($A$8:$E$62,$I29,COLUMNS($J$8:N29)),"")))</f>
        <v>8.41</v>
      </c>
    </row>
    <row r="30" spans="1:15" x14ac:dyDescent="0.25">
      <c r="A30" t="str">
        <f>'UT Dump'!B25</f>
        <v>Prescient Core All Share Equity</v>
      </c>
      <c r="B30" s="36" t="str">
        <f>'UT Dump'!D25</f>
        <v>26.59</v>
      </c>
      <c r="C30" s="36" t="str">
        <f>'UT Dump'!E25</f>
        <v>10.01</v>
      </c>
      <c r="D30" s="36" t="str">
        <f>'UT Dump'!F25</f>
        <v>19.14</v>
      </c>
      <c r="E30" s="36" t="str">
        <f>'UT Dump'!G25</f>
        <v>-</v>
      </c>
      <c r="F30">
        <f>ROWS($A$8:A30)</f>
        <v>23</v>
      </c>
      <c r="G30">
        <f>IFERROR(SEARCH('UNIT TRUSTS'!$B$6,A30),"")</f>
        <v>16</v>
      </c>
      <c r="H30">
        <f t="shared" si="0"/>
        <v>23</v>
      </c>
      <c r="I30" s="8" t="str">
        <f>IFERROR(SMALL($H$8:$H$62,ROWS($G$8:G30)),"")</f>
        <v/>
      </c>
      <c r="K30" t="str" cm="1">
        <f t="array" ref="K30">IFERROR(IF('UNIT TRUSTS'!$B$6="All",'UT Calculations'!A30,(IFERROR(INDEX($A$8:$E$62,$I30,COLUMNS($J$8:J30)),""))),"")</f>
        <v>Prescient Core All Share Equity</v>
      </c>
      <c r="L30" t="str" cm="1">
        <f t="array" ref="L30">IF('UNIT TRUSTS'!$B$6="All",'UT Calculations'!B30,(IFERROR(INDEX($A$8:$E$62,$I30,COLUMNS($J$8:K30)),"")))</f>
        <v>26.59</v>
      </c>
      <c r="M30" t="str" cm="1">
        <f t="array" ref="M30">IF('UNIT TRUSTS'!$B$6="All",'UT Calculations'!C30,(IFERROR(INDEX($A$8:$E$62,$I30,COLUMNS($J$8:L30)),"")))</f>
        <v>10.01</v>
      </c>
      <c r="N30" t="str" cm="1">
        <f t="array" ref="N30">IF('UNIT TRUSTS'!$B$6="All",'UT Calculations'!D30,(IFERROR(INDEX($A$8:$E$62,$I30,COLUMNS($J$8:M30)),"")))</f>
        <v>19.14</v>
      </c>
      <c r="O30" t="str" cm="1">
        <f t="array" ref="O30">IF('UNIT TRUSTS'!$B$6="All",'UT Calculations'!E30,(IFERROR(INDEX($A$8:$E$62,$I30,COLUMNS($J$8:N30)),"")))</f>
        <v>-</v>
      </c>
    </row>
    <row r="31" spans="1:15" x14ac:dyDescent="0.25">
      <c r="A31" t="str">
        <f>'UT Dump'!B26</f>
        <v>Prescient Core Capped Equity</v>
      </c>
      <c r="B31" s="36" t="str">
        <f>'UT Dump'!D26</f>
        <v>25.81</v>
      </c>
      <c r="C31" s="36" t="str">
        <f>'UT Dump'!E26</f>
        <v>8.77</v>
      </c>
      <c r="D31" s="36" t="str">
        <f>'UT Dump'!F26</f>
        <v>18.91</v>
      </c>
      <c r="E31" s="36" t="str">
        <f>'UT Dump'!G26</f>
        <v>-</v>
      </c>
      <c r="F31">
        <f>ROWS($A$8:A31)</f>
        <v>24</v>
      </c>
      <c r="G31" t="str">
        <f>IFERROR(SEARCH('UNIT TRUSTS'!$B$6,A31),"")</f>
        <v/>
      </c>
      <c r="H31" t="str">
        <f t="shared" si="0"/>
        <v/>
      </c>
      <c r="I31" s="8" t="str">
        <f>IFERROR(SMALL($H$8:$H$62,ROWS($G$8:G31)),"")</f>
        <v/>
      </c>
      <c r="K31" t="str" cm="1">
        <f t="array" ref="K31">IFERROR(IF('UNIT TRUSTS'!$B$6="All",'UT Calculations'!A31,(IFERROR(INDEX($A$8:$E$62,$I31,COLUMNS($J$8:J31)),""))),"")</f>
        <v>Prescient Core Capped Equity</v>
      </c>
      <c r="L31" t="str" cm="1">
        <f t="array" ref="L31">IF('UNIT TRUSTS'!$B$6="All",'UT Calculations'!B31,(IFERROR(INDEX($A$8:$E$62,$I31,COLUMNS($J$8:K31)),"")))</f>
        <v>25.81</v>
      </c>
      <c r="M31" t="str" cm="1">
        <f t="array" ref="M31">IF('UNIT TRUSTS'!$B$6="All",'UT Calculations'!C31,(IFERROR(INDEX($A$8:$E$62,$I31,COLUMNS($J$8:L31)),"")))</f>
        <v>8.77</v>
      </c>
      <c r="N31" t="str" cm="1">
        <f t="array" ref="N31">IF('UNIT TRUSTS'!$B$6="All",'UT Calculations'!D31,(IFERROR(INDEX($A$8:$E$62,$I31,COLUMNS($J$8:M31)),"")))</f>
        <v>18.91</v>
      </c>
      <c r="O31" t="str" cm="1">
        <f t="array" ref="O31">IF('UNIT TRUSTS'!$B$6="All",'UT Calculations'!E31,(IFERROR(INDEX($A$8:$E$62,$I31,COLUMNS($J$8:N31)),"")))</f>
        <v>-</v>
      </c>
    </row>
    <row r="32" spans="1:15" x14ac:dyDescent="0.25">
      <c r="A32" t="str">
        <f>'UT Dump'!B27</f>
        <v>Prescient Core Equity</v>
      </c>
      <c r="B32" s="36" t="str">
        <f>'UT Dump'!D27</f>
        <v>26.40</v>
      </c>
      <c r="C32" s="36" t="str">
        <f>'UT Dump'!E27</f>
        <v>9.03</v>
      </c>
      <c r="D32" s="36" t="str">
        <f>'UT Dump'!F27</f>
        <v>17.28</v>
      </c>
      <c r="E32" s="36" t="str">
        <f>'UT Dump'!G27</f>
        <v>-</v>
      </c>
      <c r="F32">
        <f>ROWS($A$8:A32)</f>
        <v>25</v>
      </c>
      <c r="G32" t="str">
        <f>IFERROR(SEARCH('UNIT TRUSTS'!$B$6,A32),"")</f>
        <v/>
      </c>
      <c r="H32" t="str">
        <f t="shared" si="0"/>
        <v/>
      </c>
      <c r="I32" s="8" t="str">
        <f>IFERROR(SMALL($H$8:$H$62,ROWS($G$8:G32)),"")</f>
        <v/>
      </c>
      <c r="K32" t="str" cm="1">
        <f t="array" ref="K32">IFERROR(IF('UNIT TRUSTS'!$B$6="All",'UT Calculations'!A32,(IFERROR(INDEX($A$8:$E$62,$I32,COLUMNS($J$8:J32)),""))),"")</f>
        <v>Prescient Core Equity</v>
      </c>
      <c r="L32" t="str" cm="1">
        <f t="array" ref="L32">IF('UNIT TRUSTS'!$B$6="All",'UT Calculations'!B32,(IFERROR(INDEX($A$8:$E$62,$I32,COLUMNS($J$8:K32)),"")))</f>
        <v>26.40</v>
      </c>
      <c r="M32" t="str" cm="1">
        <f t="array" ref="M32">IF('UNIT TRUSTS'!$B$6="All",'UT Calculations'!C32,(IFERROR(INDEX($A$8:$E$62,$I32,COLUMNS($J$8:L32)),"")))</f>
        <v>9.03</v>
      </c>
      <c r="N32" t="str" cm="1">
        <f t="array" ref="N32">IF('UNIT TRUSTS'!$B$6="All",'UT Calculations'!D32,(IFERROR(INDEX($A$8:$E$62,$I32,COLUMNS($J$8:M32)),"")))</f>
        <v>17.28</v>
      </c>
      <c r="O32" t="str" cm="1">
        <f t="array" ref="O32">IF('UNIT TRUSTS'!$B$6="All",'UT Calculations'!E32,(IFERROR(INDEX($A$8:$E$62,$I32,COLUMNS($J$8:N32)),"")))</f>
        <v>-</v>
      </c>
    </row>
    <row r="33" spans="1:15" x14ac:dyDescent="0.25">
      <c r="A33" t="str">
        <f>'UT Dump'!B28</f>
        <v>Prescient Income Provider</v>
      </c>
      <c r="B33" s="36" t="str">
        <f>'UT Dump'!D28</f>
        <v>-</v>
      </c>
      <c r="C33" s="36" t="str">
        <f>'UT Dump'!E28</f>
        <v>-</v>
      </c>
      <c r="D33" s="36" t="str">
        <f>'UT Dump'!F28</f>
        <v>-</v>
      </c>
      <c r="E33" s="36" t="str">
        <f>'UT Dump'!G28</f>
        <v>-</v>
      </c>
      <c r="F33">
        <f>ROWS($A$8:A33)</f>
        <v>26</v>
      </c>
      <c r="G33" t="str">
        <f>IFERROR(SEARCH('UNIT TRUSTS'!$B$6,A33),"")</f>
        <v/>
      </c>
      <c r="H33" t="str">
        <f t="shared" si="0"/>
        <v/>
      </c>
      <c r="I33" s="8" t="str">
        <f>IFERROR(SMALL($H$8:$H$62,ROWS($G$8:G33)),"")</f>
        <v/>
      </c>
      <c r="K33" t="str" cm="1">
        <f t="array" ref="K33">IFERROR(IF('UNIT TRUSTS'!$B$6="All",'UT Calculations'!A33,(IFERROR(INDEX($A$8:$E$62,$I33,COLUMNS($J$8:J33)),""))),"")</f>
        <v>Prescient Income Provider</v>
      </c>
      <c r="L33" t="str" cm="1">
        <f t="array" ref="L33">IF('UNIT TRUSTS'!$B$6="All",'UT Calculations'!B33,(IFERROR(INDEX($A$8:$E$62,$I33,COLUMNS($J$8:K33)),"")))</f>
        <v>-</v>
      </c>
      <c r="M33" t="str" cm="1">
        <f t="array" ref="M33">IF('UNIT TRUSTS'!$B$6="All",'UT Calculations'!C33,(IFERROR(INDEX($A$8:$E$62,$I33,COLUMNS($J$8:L33)),"")))</f>
        <v>-</v>
      </c>
      <c r="N33" t="str" cm="1">
        <f t="array" ref="N33">IF('UNIT TRUSTS'!$B$6="All",'UT Calculations'!D33,(IFERROR(INDEX($A$8:$E$62,$I33,COLUMNS($J$8:M33)),"")))</f>
        <v>-</v>
      </c>
      <c r="O33" t="str" cm="1">
        <f t="array" ref="O33">IF('UNIT TRUSTS'!$B$6="All",'UT Calculations'!E33,(IFERROR(INDEX($A$8:$E$62,$I33,COLUMNS($J$8:N33)),"")))</f>
        <v>-</v>
      </c>
    </row>
    <row r="34" spans="1:15" x14ac:dyDescent="0.25">
      <c r="A34" t="str">
        <f>'UT Dump'!B29</f>
        <v>Satrix Balanced Index</v>
      </c>
      <c r="B34" s="36" t="str">
        <f>'UT Dump'!D29</f>
        <v>13.86</v>
      </c>
      <c r="C34" s="36" t="str">
        <f>'UT Dump'!E29</f>
        <v>8.65</v>
      </c>
      <c r="D34" s="36" t="str">
        <f>'UT Dump'!F29</f>
        <v>15.62</v>
      </c>
      <c r="E34" s="36" t="str">
        <f>'UT Dump'!G29</f>
        <v>8.21</v>
      </c>
      <c r="F34">
        <f>ROWS($A$8:A34)</f>
        <v>27</v>
      </c>
      <c r="G34" t="str">
        <f>IFERROR(SEARCH('UNIT TRUSTS'!$B$6,A34),"")</f>
        <v/>
      </c>
      <c r="H34" t="str">
        <f t="shared" si="0"/>
        <v/>
      </c>
      <c r="I34" s="8" t="str">
        <f>IFERROR(SMALL($H$8:$H$62,ROWS($G$8:G34)),"")</f>
        <v/>
      </c>
      <c r="K34" t="str" cm="1">
        <f t="array" ref="K34">IFERROR(IF('UNIT TRUSTS'!$B$6="All",'UT Calculations'!A34,(IFERROR(INDEX($A$8:$E$62,$I34,COLUMNS($J$8:J34)),""))),"")</f>
        <v>Satrix Balanced Index</v>
      </c>
      <c r="L34" t="str" cm="1">
        <f t="array" ref="L34">IF('UNIT TRUSTS'!$B$6="All",'UT Calculations'!B34,(IFERROR(INDEX($A$8:$E$62,$I34,COLUMNS($J$8:K34)),"")))</f>
        <v>13.86</v>
      </c>
      <c r="M34" t="str" cm="1">
        <f t="array" ref="M34">IF('UNIT TRUSTS'!$B$6="All",'UT Calculations'!C34,(IFERROR(INDEX($A$8:$E$62,$I34,COLUMNS($J$8:L34)),"")))</f>
        <v>8.65</v>
      </c>
      <c r="N34" t="str" cm="1">
        <f t="array" ref="N34">IF('UNIT TRUSTS'!$B$6="All",'UT Calculations'!D34,(IFERROR(INDEX($A$8:$E$62,$I34,COLUMNS($J$8:M34)),"")))</f>
        <v>15.62</v>
      </c>
      <c r="O34" t="str" cm="1">
        <f t="array" ref="O34">IF('UNIT TRUSTS'!$B$6="All",'UT Calculations'!E34,(IFERROR(INDEX($A$8:$E$62,$I34,COLUMNS($J$8:N34)),"")))</f>
        <v>8.21</v>
      </c>
    </row>
    <row r="35" spans="1:15" x14ac:dyDescent="0.25">
      <c r="A35" t="str">
        <f>'UT Dump'!B30</f>
        <v>Satrix MSCI World Equity index feeder</v>
      </c>
      <c r="B35" s="36" t="str">
        <f>'UT Dump'!D30</f>
        <v>3.45</v>
      </c>
      <c r="C35" s="36" t="str">
        <f>'UT Dump'!E30</f>
        <v>14.77</v>
      </c>
      <c r="D35" s="36" t="str">
        <f>'UT Dump'!F30</f>
        <v>15.50</v>
      </c>
      <c r="E35" s="36" t="str">
        <f>'UT Dump'!G30</f>
        <v>13.04</v>
      </c>
      <c r="F35">
        <f>ROWS($A$8:A35)</f>
        <v>28</v>
      </c>
      <c r="G35" t="str">
        <f>IFERROR(SEARCH('UNIT TRUSTS'!$B$6,A35),"")</f>
        <v/>
      </c>
      <c r="H35" t="str">
        <f t="shared" si="0"/>
        <v/>
      </c>
      <c r="I35" s="8" t="str">
        <f>IFERROR(SMALL($H$8:$H$62,ROWS($G$8:G35)),"")</f>
        <v/>
      </c>
      <c r="K35" t="str" cm="1">
        <f t="array" ref="K35">IFERROR(IF('UNIT TRUSTS'!$B$6="All",'UT Calculations'!A35,(IFERROR(INDEX($A$8:$E$62,$I35,COLUMNS($J$8:J35)),""))),"")</f>
        <v>Satrix MSCI World Equity index feeder</v>
      </c>
      <c r="L35" t="str" cm="1">
        <f t="array" ref="L35">IF('UNIT TRUSTS'!$B$6="All",'UT Calculations'!B35,(IFERROR(INDEX($A$8:$E$62,$I35,COLUMNS($J$8:K35)),"")))</f>
        <v>3.45</v>
      </c>
      <c r="M35" t="str" cm="1">
        <f t="array" ref="M35">IF('UNIT TRUSTS'!$B$6="All",'UT Calculations'!C35,(IFERROR(INDEX($A$8:$E$62,$I35,COLUMNS($J$8:L35)),"")))</f>
        <v>14.77</v>
      </c>
      <c r="N35" t="str" cm="1">
        <f t="array" ref="N35">IF('UNIT TRUSTS'!$B$6="All",'UT Calculations'!D35,(IFERROR(INDEX($A$8:$E$62,$I35,COLUMNS($J$8:M35)),"")))</f>
        <v>15.50</v>
      </c>
      <c r="O35" t="str" cm="1">
        <f t="array" ref="O35">IF('UNIT TRUSTS'!$B$6="All",'UT Calculations'!E35,(IFERROR(INDEX($A$8:$E$62,$I35,COLUMNS($J$8:N35)),"")))</f>
        <v>13.04</v>
      </c>
    </row>
    <row r="36" spans="1:15" x14ac:dyDescent="0.25">
      <c r="A36" t="str">
        <f>'UT Dump'!B31</f>
        <v>Satrix Property Index</v>
      </c>
      <c r="B36" s="36" t="str">
        <f>'UT Dump'!D31</f>
        <v>19.24</v>
      </c>
      <c r="C36" s="36" t="str">
        <f>'UT Dump'!E31</f>
        <v>11.18</v>
      </c>
      <c r="D36" s="36" t="str">
        <f>'UT Dump'!F31</f>
        <v>18.28</v>
      </c>
      <c r="E36" s="36" t="str">
        <f>'UT Dump'!G31</f>
        <v>1.00</v>
      </c>
      <c r="F36">
        <f>ROWS($A$8:A36)</f>
        <v>29</v>
      </c>
      <c r="G36" t="str">
        <f>IFERROR(SEARCH('UNIT TRUSTS'!$B$6,A36),"")</f>
        <v/>
      </c>
      <c r="H36" t="str">
        <f t="shared" si="0"/>
        <v/>
      </c>
      <c r="I36" s="8" t="str">
        <f>IFERROR(SMALL($H$8:$H$62,ROWS($G$8:G36)),"")</f>
        <v/>
      </c>
      <c r="K36" t="str" cm="1">
        <f t="array" ref="K36">IFERROR(IF('UNIT TRUSTS'!$B$6="All",'UT Calculations'!A36,(IFERROR(INDEX($A$8:$E$62,$I36,COLUMNS($J$8:J36)),""))),"")</f>
        <v>Satrix Property Index</v>
      </c>
      <c r="L36" t="str" cm="1">
        <f t="array" ref="L36">IF('UNIT TRUSTS'!$B$6="All",'UT Calculations'!B36,(IFERROR(INDEX($A$8:$E$62,$I36,COLUMNS($J$8:K36)),"")))</f>
        <v>19.24</v>
      </c>
      <c r="M36" t="str" cm="1">
        <f t="array" ref="M36">IF('UNIT TRUSTS'!$B$6="All",'UT Calculations'!C36,(IFERROR(INDEX($A$8:$E$62,$I36,COLUMNS($J$8:L36)),"")))</f>
        <v>11.18</v>
      </c>
      <c r="N36" t="str" cm="1">
        <f t="array" ref="N36">IF('UNIT TRUSTS'!$B$6="All",'UT Calculations'!D36,(IFERROR(INDEX($A$8:$E$62,$I36,COLUMNS($J$8:M36)),"")))</f>
        <v>18.28</v>
      </c>
      <c r="O36" t="str" cm="1">
        <f t="array" ref="O36">IF('UNIT TRUSTS'!$B$6="All",'UT Calculations'!E36,(IFERROR(INDEX($A$8:$E$62,$I36,COLUMNS($J$8:N36)),"")))</f>
        <v>1.00</v>
      </c>
    </row>
    <row r="37" spans="1:15" x14ac:dyDescent="0.25">
      <c r="A37" t="str">
        <f>'UT Dump'!B32</f>
        <v>Satrix Smartcore Index</v>
      </c>
      <c r="B37" s="36" t="str">
        <f>'UT Dump'!D32</f>
        <v>19.91</v>
      </c>
      <c r="C37" s="36" t="str">
        <f>'UT Dump'!E32</f>
        <v>4.64</v>
      </c>
      <c r="D37" s="36" t="str">
        <f>'UT Dump'!F32</f>
        <v>17.43</v>
      </c>
      <c r="E37" s="36" t="str">
        <f>'UT Dump'!G32</f>
        <v>-</v>
      </c>
      <c r="F37">
        <f>ROWS($A$8:A37)</f>
        <v>30</v>
      </c>
      <c r="G37" t="str">
        <f>IFERROR(SEARCH('UNIT TRUSTS'!$B$6,A37),"")</f>
        <v/>
      </c>
      <c r="H37" t="str">
        <f t="shared" si="0"/>
        <v/>
      </c>
      <c r="I37" s="8" t="str">
        <f>IFERROR(SMALL($H$8:$H$62,ROWS($G$8:G37)),"")</f>
        <v/>
      </c>
      <c r="K37" t="str" cm="1">
        <f t="array" ref="K37">IFERROR(IF('UNIT TRUSTS'!$B$6="All",'UT Calculations'!A37,(IFERROR(INDEX($A$8:$E$62,$I37,COLUMNS($J$8:J37)),""))),"")</f>
        <v>Satrix Smartcore Index</v>
      </c>
      <c r="L37" t="str" cm="1">
        <f t="array" ref="L37">IF('UNIT TRUSTS'!$B$6="All",'UT Calculations'!B37,(IFERROR(INDEX($A$8:$E$62,$I37,COLUMNS($J$8:K37)),"")))</f>
        <v>19.91</v>
      </c>
      <c r="M37" t="str" cm="1">
        <f t="array" ref="M37">IF('UNIT TRUSTS'!$B$6="All",'UT Calculations'!C37,(IFERROR(INDEX($A$8:$E$62,$I37,COLUMNS($J$8:L37)),"")))</f>
        <v>4.64</v>
      </c>
      <c r="N37" t="str" cm="1">
        <f t="array" ref="N37">IF('UNIT TRUSTS'!$B$6="All",'UT Calculations'!D37,(IFERROR(INDEX($A$8:$E$62,$I37,COLUMNS($J$8:M37)),"")))</f>
        <v>17.43</v>
      </c>
      <c r="O37" t="str" cm="1">
        <f t="array" ref="O37">IF('UNIT TRUSTS'!$B$6="All",'UT Calculations'!E37,(IFERROR(INDEX($A$8:$E$62,$I37,COLUMNS($J$8:N37)),"")))</f>
        <v>-</v>
      </c>
    </row>
    <row r="38" spans="1:15" x14ac:dyDescent="0.25">
      <c r="A38" t="str">
        <f>'UT Dump'!B33</f>
        <v>Sygnia 4th Industrial Revolution Global Equity</v>
      </c>
      <c r="B38" s="36" t="str">
        <f>'UT Dump'!D33</f>
        <v>5.70</v>
      </c>
      <c r="C38" s="36" t="str">
        <f>'UT Dump'!E33</f>
        <v>8.51</v>
      </c>
      <c r="D38" s="36" t="str">
        <f>'UT Dump'!F33</f>
        <v>13.22</v>
      </c>
      <c r="E38" s="36" t="str">
        <f>'UT Dump'!G33</f>
        <v>-</v>
      </c>
      <c r="F38">
        <f>ROWS($A$8:A38)</f>
        <v>31</v>
      </c>
      <c r="G38" t="str">
        <f>IFERROR(SEARCH('UNIT TRUSTS'!$B$6,A38),"")</f>
        <v/>
      </c>
      <c r="H38" t="str">
        <f t="shared" si="0"/>
        <v/>
      </c>
      <c r="I38" s="8" t="str">
        <f>IFERROR(SMALL($H$8:$H$62,ROWS($G$8:G38)),"")</f>
        <v/>
      </c>
      <c r="K38" t="str" cm="1">
        <f t="array" ref="K38">IFERROR(IF('UNIT TRUSTS'!$B$6="All",'UT Calculations'!A38,(IFERROR(INDEX($A$8:$E$62,$I38,COLUMNS($J$8:J38)),""))),"")</f>
        <v>Sygnia 4th Industrial Revolution Global Equity</v>
      </c>
      <c r="L38" t="str" cm="1">
        <f t="array" ref="L38">IF('UNIT TRUSTS'!$B$6="All",'UT Calculations'!B38,(IFERROR(INDEX($A$8:$E$62,$I38,COLUMNS($J$8:K38)),"")))</f>
        <v>5.70</v>
      </c>
      <c r="M38" t="str" cm="1">
        <f t="array" ref="M38">IF('UNIT TRUSTS'!$B$6="All",'UT Calculations'!C38,(IFERROR(INDEX($A$8:$E$62,$I38,COLUMNS($J$8:L38)),"")))</f>
        <v>8.51</v>
      </c>
      <c r="N38" t="str" cm="1">
        <f t="array" ref="N38">IF('UNIT TRUSTS'!$B$6="All",'UT Calculations'!D38,(IFERROR(INDEX($A$8:$E$62,$I38,COLUMNS($J$8:M38)),"")))</f>
        <v>13.22</v>
      </c>
      <c r="O38" t="str" cm="1">
        <f t="array" ref="O38">IF('UNIT TRUSTS'!$B$6="All",'UT Calculations'!E38,(IFERROR(INDEX($A$8:$E$62,$I38,COLUMNS($J$8:N38)),"")))</f>
        <v>-</v>
      </c>
    </row>
    <row r="39" spans="1:15" x14ac:dyDescent="0.25">
      <c r="A39" t="str">
        <f>'UT Dump'!B34</f>
        <v>Sygnia FAANG Plus Equity</v>
      </c>
      <c r="B39" s="36" t="str">
        <f>'UT Dump'!D34</f>
        <v>-8.37</v>
      </c>
      <c r="C39" s="36" t="str">
        <f>'UT Dump'!E34</f>
        <v>7.02</v>
      </c>
      <c r="D39" s="36" t="str">
        <f>'UT Dump'!F34</f>
        <v>-</v>
      </c>
      <c r="E39" s="36" t="str">
        <f>'UT Dump'!G34</f>
        <v>-</v>
      </c>
      <c r="F39">
        <f>ROWS($A$8:A39)</f>
        <v>32</v>
      </c>
      <c r="G39" t="str">
        <f>IFERROR(SEARCH('UNIT TRUSTS'!$B$6,A39),"")</f>
        <v/>
      </c>
      <c r="H39" t="str">
        <f t="shared" si="0"/>
        <v/>
      </c>
      <c r="I39" s="8" t="str">
        <f>IFERROR(SMALL($H$8:$H$62,ROWS($G$8:G39)),"")</f>
        <v/>
      </c>
      <c r="K39" t="str" cm="1">
        <f t="array" ref="K39">IFERROR(IF('UNIT TRUSTS'!$B$6="All",'UT Calculations'!A39,(IFERROR(INDEX($A$8:$E$62,$I39,COLUMNS($J$8:J39)),""))),"")</f>
        <v>Sygnia FAANG Plus Equity</v>
      </c>
      <c r="L39" t="str" cm="1">
        <f t="array" ref="L39">IF('UNIT TRUSTS'!$B$6="All",'UT Calculations'!B39,(IFERROR(INDEX($A$8:$E$62,$I39,COLUMNS($J$8:K39)),"")))</f>
        <v>-8.37</v>
      </c>
      <c r="M39" t="str" cm="1">
        <f t="array" ref="M39">IF('UNIT TRUSTS'!$B$6="All",'UT Calculations'!C39,(IFERROR(INDEX($A$8:$E$62,$I39,COLUMNS($J$8:L39)),"")))</f>
        <v>7.02</v>
      </c>
      <c r="N39" t="str" cm="1">
        <f t="array" ref="N39">IF('UNIT TRUSTS'!$B$6="All",'UT Calculations'!D39,(IFERROR(INDEX($A$8:$E$62,$I39,COLUMNS($J$8:M39)),"")))</f>
        <v>-</v>
      </c>
      <c r="O39" t="str" cm="1">
        <f t="array" ref="O39">IF('UNIT TRUSTS'!$B$6="All",'UT Calculations'!E39,(IFERROR(INDEX($A$8:$E$62,$I39,COLUMNS($J$8:N39)),"")))</f>
        <v>-</v>
      </c>
    </row>
    <row r="40" spans="1:15" x14ac:dyDescent="0.25">
      <c r="A40" t="str">
        <f>'UT Dump'!B35</f>
        <v>Sygnia Health Innovation Global Equity</v>
      </c>
      <c r="B40" s="36" t="str">
        <f>'UT Dump'!D35</f>
        <v>-1.08</v>
      </c>
      <c r="C40" s="36" t="str">
        <f>'UT Dump'!E35</f>
        <v>10.54</v>
      </c>
      <c r="D40" s="36" t="str">
        <f>'UT Dump'!F35</f>
        <v>9.16</v>
      </c>
      <c r="E40" s="36" t="str">
        <f>'UT Dump'!G35</f>
        <v>9.38</v>
      </c>
      <c r="F40">
        <f>ROWS($A$8:A40)</f>
        <v>33</v>
      </c>
      <c r="G40" t="str">
        <f>IFERROR(SEARCH('UNIT TRUSTS'!$B$6,A40),"")</f>
        <v/>
      </c>
      <c r="H40" t="str">
        <f t="shared" si="0"/>
        <v/>
      </c>
      <c r="I40" s="8" t="str">
        <f>IFERROR(SMALL($H$8:$H$62,ROWS($G$8:G40)),"")</f>
        <v/>
      </c>
      <c r="K40" t="str" cm="1">
        <f t="array" ref="K40">IFERROR(IF('UNIT TRUSTS'!$B$6="All",'UT Calculations'!A40,(IFERROR(INDEX($A$8:$E$62,$I40,COLUMNS($J$8:J40)),""))),"")</f>
        <v>Sygnia Health Innovation Global Equity</v>
      </c>
      <c r="L40" t="str" cm="1">
        <f t="array" ref="L40">IF('UNIT TRUSTS'!$B$6="All",'UT Calculations'!B40,(IFERROR(INDEX($A$8:$E$62,$I40,COLUMNS($J$8:K40)),"")))</f>
        <v>-1.08</v>
      </c>
      <c r="M40" t="str" cm="1">
        <f t="array" ref="M40">IF('UNIT TRUSTS'!$B$6="All",'UT Calculations'!C40,(IFERROR(INDEX($A$8:$E$62,$I40,COLUMNS($J$8:L40)),"")))</f>
        <v>10.54</v>
      </c>
      <c r="N40" t="str" cm="1">
        <f t="array" ref="N40">IF('UNIT TRUSTS'!$B$6="All",'UT Calculations'!D40,(IFERROR(INDEX($A$8:$E$62,$I40,COLUMNS($J$8:M40)),"")))</f>
        <v>9.16</v>
      </c>
      <c r="O40" t="str" cm="1">
        <f t="array" ref="O40">IF('UNIT TRUSTS'!$B$6="All",'UT Calculations'!E40,(IFERROR(INDEX($A$8:$E$62,$I40,COLUMNS($J$8:N40)),"")))</f>
        <v>9.38</v>
      </c>
    </row>
    <row r="41" spans="1:15" x14ac:dyDescent="0.25">
      <c r="A41" t="str">
        <f>'UT Dump'!B36</f>
        <v>Sygnia International Flexible Fund of Funds</v>
      </c>
      <c r="B41" s="36" t="str">
        <f>'UT Dump'!D36</f>
        <v>11.80</v>
      </c>
      <c r="C41" s="36" t="str">
        <f>'UT Dump'!E36</f>
        <v>9.63</v>
      </c>
      <c r="D41" s="36" t="str">
        <f>'UT Dump'!F36</f>
        <v>11.56</v>
      </c>
      <c r="E41" s="36" t="str">
        <f>'UT Dump'!G36</f>
        <v>8.24</v>
      </c>
      <c r="F41">
        <f>ROWS($A$8:A41)</f>
        <v>34</v>
      </c>
      <c r="G41" t="str">
        <f>IFERROR(SEARCH('UNIT TRUSTS'!$B$6,A41),"")</f>
        <v/>
      </c>
      <c r="H41" t="str">
        <f t="shared" si="0"/>
        <v/>
      </c>
      <c r="I41" s="8" t="str">
        <f>IFERROR(SMALL($H$8:$H$62,ROWS($G$8:G41)),"")</f>
        <v/>
      </c>
      <c r="K41" t="str" cm="1">
        <f t="array" ref="K41">IFERROR(IF('UNIT TRUSTS'!$B$6="All",'UT Calculations'!A41,(IFERROR(INDEX($A$8:$E$62,$I41,COLUMNS($J$8:J41)),""))),"")</f>
        <v>Sygnia International Flexible Fund of Funds</v>
      </c>
      <c r="L41" t="str" cm="1">
        <f t="array" ref="L41">IF('UNIT TRUSTS'!$B$6="All",'UT Calculations'!B41,(IFERROR(INDEX($A$8:$E$62,$I41,COLUMNS($J$8:K41)),"")))</f>
        <v>11.80</v>
      </c>
      <c r="M41" t="str" cm="1">
        <f t="array" ref="M41">IF('UNIT TRUSTS'!$B$6="All",'UT Calculations'!C41,(IFERROR(INDEX($A$8:$E$62,$I41,COLUMNS($J$8:L41)),"")))</f>
        <v>9.63</v>
      </c>
      <c r="N41" t="str" cm="1">
        <f t="array" ref="N41">IF('UNIT TRUSTS'!$B$6="All",'UT Calculations'!D41,(IFERROR(INDEX($A$8:$E$62,$I41,COLUMNS($J$8:M41)),"")))</f>
        <v>11.56</v>
      </c>
      <c r="O41" t="str" cm="1">
        <f t="array" ref="O41">IF('UNIT TRUSTS'!$B$6="All",'UT Calculations'!E41,(IFERROR(INDEX($A$8:$E$62,$I41,COLUMNS($J$8:N41)),"")))</f>
        <v>8.24</v>
      </c>
    </row>
    <row r="42" spans="1:15" x14ac:dyDescent="0.25">
      <c r="A42" t="str">
        <f>'UT Dump'!B37</f>
        <v>Sygnia Skeleton Balanced 40</v>
      </c>
      <c r="B42" s="36" t="str">
        <f>'UT Dump'!D37</f>
        <v>12.50</v>
      </c>
      <c r="C42" s="36" t="str">
        <f>'UT Dump'!E37</f>
        <v>9.66</v>
      </c>
      <c r="D42" s="36" t="str">
        <f>'UT Dump'!F37</f>
        <v>13.14</v>
      </c>
      <c r="E42" s="36" t="str">
        <f>'UT Dump'!G37</f>
        <v>8.14</v>
      </c>
      <c r="F42">
        <f>ROWS($A$8:A42)</f>
        <v>35</v>
      </c>
      <c r="G42" t="str">
        <f>IFERROR(SEARCH('UNIT TRUSTS'!$B$6,A42),"")</f>
        <v/>
      </c>
      <c r="H42" t="str">
        <f t="shared" si="0"/>
        <v/>
      </c>
      <c r="I42" s="8" t="str">
        <f>IFERROR(SMALL($H$8:$H$62,ROWS($G$8:G42)),"")</f>
        <v/>
      </c>
      <c r="K42" t="str" cm="1">
        <f t="array" ref="K42">IFERROR(IF('UNIT TRUSTS'!$B$6="All",'UT Calculations'!A42,(IFERROR(INDEX($A$8:$E$62,$I42,COLUMNS($J$8:J42)),""))),"")</f>
        <v>Sygnia Skeleton Balanced 40</v>
      </c>
      <c r="L42" t="str" cm="1">
        <f t="array" ref="L42">IF('UNIT TRUSTS'!$B$6="All",'UT Calculations'!B42,(IFERROR(INDEX($A$8:$E$62,$I42,COLUMNS($J$8:K42)),"")))</f>
        <v>12.50</v>
      </c>
      <c r="M42" t="str" cm="1">
        <f t="array" ref="M42">IF('UNIT TRUSTS'!$B$6="All",'UT Calculations'!C42,(IFERROR(INDEX($A$8:$E$62,$I42,COLUMNS($J$8:L42)),"")))</f>
        <v>9.66</v>
      </c>
      <c r="N42" t="str" cm="1">
        <f t="array" ref="N42">IF('UNIT TRUSTS'!$B$6="All",'UT Calculations'!D42,(IFERROR(INDEX($A$8:$E$62,$I42,COLUMNS($J$8:M42)),"")))</f>
        <v>13.14</v>
      </c>
      <c r="O42" t="str" cm="1">
        <f t="array" ref="O42">IF('UNIT TRUSTS'!$B$6="All",'UT Calculations'!E42,(IFERROR(INDEX($A$8:$E$62,$I42,COLUMNS($J$8:N42)),"")))</f>
        <v>8.14</v>
      </c>
    </row>
    <row r="43" spans="1:15" x14ac:dyDescent="0.25">
      <c r="A43" t="str">
        <f>'UT Dump'!B38</f>
        <v>Sygnia Skeleton Balanced 60</v>
      </c>
      <c r="B43" s="36" t="str">
        <f>'UT Dump'!D38</f>
        <v>9.66</v>
      </c>
      <c r="C43" s="36" t="str">
        <f>'UT Dump'!E38</f>
        <v>27.99</v>
      </c>
      <c r="D43" s="36" t="str">
        <f>'UT Dump'!F38</f>
        <v>24.65</v>
      </c>
      <c r="E43" s="36" t="str">
        <f>'UT Dump'!G38</f>
        <v>-</v>
      </c>
      <c r="F43">
        <f>ROWS($A$8:A43)</f>
        <v>36</v>
      </c>
      <c r="G43" t="str">
        <f>IFERROR(SEARCH('UNIT TRUSTS'!$B$6,A43),"")</f>
        <v/>
      </c>
      <c r="H43" t="str">
        <f t="shared" si="0"/>
        <v/>
      </c>
      <c r="I43" s="8" t="str">
        <f>IFERROR(SMALL($H$8:$H$62,ROWS($G$8:G43)),"")</f>
        <v/>
      </c>
      <c r="K43" t="str" cm="1">
        <f t="array" ref="K43">IFERROR(IF('UNIT TRUSTS'!$B$6="All",'UT Calculations'!A43,(IFERROR(INDEX($A$8:$E$62,$I43,COLUMNS($J$8:J43)),""))),"")</f>
        <v>Sygnia Skeleton Balanced 60</v>
      </c>
      <c r="L43" t="str" cm="1">
        <f t="array" ref="L43">IF('UNIT TRUSTS'!$B$6="All",'UT Calculations'!B43,(IFERROR(INDEX($A$8:$E$62,$I43,COLUMNS($J$8:K43)),"")))</f>
        <v>9.66</v>
      </c>
      <c r="M43" t="str" cm="1">
        <f t="array" ref="M43">IF('UNIT TRUSTS'!$B$6="All",'UT Calculations'!C43,(IFERROR(INDEX($A$8:$E$62,$I43,COLUMNS($J$8:L43)),"")))</f>
        <v>27.99</v>
      </c>
      <c r="N43" t="str" cm="1">
        <f t="array" ref="N43">IF('UNIT TRUSTS'!$B$6="All",'UT Calculations'!D43,(IFERROR(INDEX($A$8:$E$62,$I43,COLUMNS($J$8:M43)),"")))</f>
        <v>24.65</v>
      </c>
      <c r="O43" t="str" cm="1">
        <f t="array" ref="O43">IF('UNIT TRUSTS'!$B$6="All",'UT Calculations'!E43,(IFERROR(INDEX($A$8:$E$62,$I43,COLUMNS($J$8:N43)),"")))</f>
        <v>-</v>
      </c>
    </row>
    <row r="44" spans="1:15" x14ac:dyDescent="0.25">
      <c r="A44" t="str">
        <f>'UT Dump'!B39</f>
        <v>Sygnia Money Market</v>
      </c>
      <c r="B44" s="36" t="str">
        <f>'UT Dump'!D39</f>
        <v>8.67</v>
      </c>
      <c r="C44" s="36" t="str">
        <f>'UT Dump'!E39</f>
        <v>7.93</v>
      </c>
      <c r="D44" s="36" t="str">
        <f>'UT Dump'!F39</f>
        <v>6.58</v>
      </c>
      <c r="E44" s="36" t="str">
        <f>'UT Dump'!G39</f>
        <v>-</v>
      </c>
      <c r="F44">
        <f>ROWS($A$8:A44)</f>
        <v>37</v>
      </c>
      <c r="G44" t="str">
        <f>IFERROR(SEARCH('UNIT TRUSTS'!$B$6,A44),"")</f>
        <v/>
      </c>
      <c r="H44" t="str">
        <f t="shared" si="0"/>
        <v/>
      </c>
      <c r="I44" s="8" t="str">
        <f>IFERROR(SMALL($H$8:$H$62,ROWS($G$8:G44)),"")</f>
        <v/>
      </c>
      <c r="K44" t="str" cm="1">
        <f t="array" ref="K44">IFERROR(IF('UNIT TRUSTS'!$B$6="All",'UT Calculations'!A44,(IFERROR(INDEX($A$8:$E$62,$I44,COLUMNS($J$8:J44)),""))),"")</f>
        <v>Sygnia Money Market</v>
      </c>
      <c r="L44" t="str" cm="1">
        <f t="array" ref="L44">IF('UNIT TRUSTS'!$B$6="All",'UT Calculations'!B44,(IFERROR(INDEX($A$8:$E$62,$I44,COLUMNS($J$8:K44)),"")))</f>
        <v>8.67</v>
      </c>
      <c r="M44" t="str" cm="1">
        <f t="array" ref="M44">IF('UNIT TRUSTS'!$B$6="All",'UT Calculations'!C44,(IFERROR(INDEX($A$8:$E$62,$I44,COLUMNS($J$8:L44)),"")))</f>
        <v>7.93</v>
      </c>
      <c r="N44" t="str" cm="1">
        <f t="array" ref="N44">IF('UNIT TRUSTS'!$B$6="All",'UT Calculations'!D44,(IFERROR(INDEX($A$8:$E$62,$I44,COLUMNS($J$8:M44)),"")))</f>
        <v>6.58</v>
      </c>
      <c r="O44" t="str" cm="1">
        <f t="array" ref="O44">IF('UNIT TRUSTS'!$B$6="All",'UT Calculations'!E44,(IFERROR(INDEX($A$8:$E$62,$I44,COLUMNS($J$8:N44)),"")))</f>
        <v>-</v>
      </c>
    </row>
    <row r="45" spans="1:15" x14ac:dyDescent="0.25">
      <c r="A45" t="str">
        <f>'UT Dump'!B40</f>
        <v>Sygnia Skeleton Balanced 70</v>
      </c>
      <c r="B45" s="36" t="str">
        <f>'UT Dump'!D40</f>
        <v>13.03</v>
      </c>
      <c r="C45" s="36" t="str">
        <f>'UT Dump'!E40</f>
        <v>9.74</v>
      </c>
      <c r="D45" s="36" t="str">
        <f>'UT Dump'!F40</f>
        <v>14.08</v>
      </c>
      <c r="E45" s="36" t="str">
        <f>'UT Dump'!G40</f>
        <v>8.06</v>
      </c>
      <c r="F45">
        <f>ROWS($A$8:A45)</f>
        <v>38</v>
      </c>
      <c r="G45" t="str">
        <f>IFERROR(SEARCH('UNIT TRUSTS'!$B$6,A45),"")</f>
        <v/>
      </c>
      <c r="H45" t="str">
        <f t="shared" si="0"/>
        <v/>
      </c>
      <c r="I45" s="8" t="str">
        <f>IFERROR(SMALL($H$8:$H$62,ROWS($G$8:G45)),"")</f>
        <v/>
      </c>
      <c r="K45" t="str" cm="1">
        <f t="array" ref="K45">IFERROR(IF('UNIT TRUSTS'!$B$6="All",'UT Calculations'!A45,(IFERROR(INDEX($A$8:$E$62,$I45,COLUMNS($J$8:J45)),""))),"")</f>
        <v>Sygnia Skeleton Balanced 70</v>
      </c>
      <c r="L45" t="str" cm="1">
        <f t="array" ref="L45">IF('UNIT TRUSTS'!$B$6="All",'UT Calculations'!B45,(IFERROR(INDEX($A$8:$E$62,$I45,COLUMNS($J$8:K45)),"")))</f>
        <v>13.03</v>
      </c>
      <c r="M45" t="str" cm="1">
        <f t="array" ref="M45">IF('UNIT TRUSTS'!$B$6="All",'UT Calculations'!C45,(IFERROR(INDEX($A$8:$E$62,$I45,COLUMNS($J$8:L45)),"")))</f>
        <v>9.74</v>
      </c>
      <c r="N45" t="str" cm="1">
        <f t="array" ref="N45">IF('UNIT TRUSTS'!$B$6="All",'UT Calculations'!D45,(IFERROR(INDEX($A$8:$E$62,$I45,COLUMNS($J$8:M45)),"")))</f>
        <v>14.08</v>
      </c>
      <c r="O45" t="str" cm="1">
        <f t="array" ref="O45">IF('UNIT TRUSTS'!$B$6="All",'UT Calculations'!E45,(IFERROR(INDEX($A$8:$E$62,$I45,COLUMNS($J$8:N45)),"")))</f>
        <v>8.06</v>
      </c>
    </row>
    <row r="46" spans="1:15" x14ac:dyDescent="0.25">
      <c r="A46">
        <f>'UT Dump'!B41</f>
        <v>0</v>
      </c>
      <c r="B46" s="36"/>
      <c r="C46" s="36"/>
      <c r="D46" s="36"/>
      <c r="E46" s="36"/>
      <c r="F46">
        <f>ROWS($A$8:A46)</f>
        <v>39</v>
      </c>
      <c r="G46" t="str">
        <f>IFERROR(SEARCH('UNIT TRUSTS'!$B$6,A46),"")</f>
        <v/>
      </c>
      <c r="H46" t="str">
        <f t="shared" si="0"/>
        <v/>
      </c>
      <c r="I46" s="8" t="str">
        <f>IFERROR(SMALL($H$8:$H$62,ROWS($G$8:G46)),"")</f>
        <v/>
      </c>
      <c r="K46" cm="1">
        <f t="array" ref="K46">IFERROR(IF('UNIT TRUSTS'!$B$6="All",'UT Calculations'!A46,(IFERROR(INDEX($A$8:$E$62,$I46,COLUMNS($J$8:J46)),""))),"")</f>
        <v>0</v>
      </c>
      <c r="L46" cm="1">
        <f t="array" ref="L46">IF('UNIT TRUSTS'!$B$6="All",'UT Calculations'!B46,(IFERROR(INDEX($A$8:$E$62,$I46,COLUMNS($J$8:K46)),"")))</f>
        <v>0</v>
      </c>
      <c r="M46" cm="1">
        <f t="array" ref="M46">IF('UNIT TRUSTS'!$B$6="All",'UT Calculations'!C46,(IFERROR(INDEX($A$8:$E$62,$I46,COLUMNS($J$8:L46)),"")))</f>
        <v>0</v>
      </c>
      <c r="N46" cm="1">
        <f t="array" ref="N46">IF('UNIT TRUSTS'!$B$6="All",'UT Calculations'!D46,(IFERROR(INDEX($A$8:$E$62,$I46,COLUMNS($J$8:M46)),"")))</f>
        <v>0</v>
      </c>
      <c r="O46" cm="1">
        <f t="array" ref="O46">IF('UNIT TRUSTS'!$B$6="All",'UT Calculations'!E46,(IFERROR(INDEX($A$8:$E$62,$I46,COLUMNS($J$8:N46)),"")))</f>
        <v>0</v>
      </c>
    </row>
    <row r="47" spans="1:15" x14ac:dyDescent="0.25">
      <c r="A47">
        <f>'UT Dump'!B42</f>
        <v>0</v>
      </c>
      <c r="B47" s="36"/>
      <c r="C47" s="36"/>
      <c r="D47" s="36"/>
      <c r="E47" s="36"/>
      <c r="F47">
        <f>ROWS($A$8:A47)</f>
        <v>40</v>
      </c>
      <c r="G47" t="str">
        <f>IFERROR(SEARCH('UNIT TRUSTS'!$B$6,A47),"")</f>
        <v/>
      </c>
      <c r="H47" t="str">
        <f t="shared" si="0"/>
        <v/>
      </c>
      <c r="I47" s="8" t="str">
        <f>IFERROR(SMALL($H$8:$H$62,ROWS($G$8:G47)),"")</f>
        <v/>
      </c>
      <c r="K47" cm="1">
        <f t="array" ref="K47">IFERROR(IF('UNIT TRUSTS'!$B$6="All",'UT Calculations'!A47,(IFERROR(INDEX($A$8:$E$62,$I47,COLUMNS($J$8:J47)),""))),"")</f>
        <v>0</v>
      </c>
      <c r="L47" cm="1">
        <f t="array" ref="L47">IF('UNIT TRUSTS'!$B$6="All",'UT Calculations'!B47,(IFERROR(INDEX($A$8:$E$62,$I47,COLUMNS($J$8:K47)),"")))</f>
        <v>0</v>
      </c>
      <c r="M47" cm="1">
        <f t="array" ref="M47">IF('UNIT TRUSTS'!$B$6="All",'UT Calculations'!C47,(IFERROR(INDEX($A$8:$E$62,$I47,COLUMNS($J$8:L47)),"")))</f>
        <v>0</v>
      </c>
      <c r="N47" cm="1">
        <f t="array" ref="N47">IF('UNIT TRUSTS'!$B$6="All",'UT Calculations'!D47,(IFERROR(INDEX($A$8:$E$62,$I47,COLUMNS($J$8:M47)),"")))</f>
        <v>0</v>
      </c>
      <c r="O47" cm="1">
        <f t="array" ref="O47">IF('UNIT TRUSTS'!$B$6="All",'UT Calculations'!E47,(IFERROR(INDEX($A$8:$E$62,$I47,COLUMNS($J$8:N47)),"")))</f>
        <v>0</v>
      </c>
    </row>
    <row r="48" spans="1:15" x14ac:dyDescent="0.25">
      <c r="A48">
        <f>'UT Dump'!B43</f>
        <v>0</v>
      </c>
      <c r="B48" s="36"/>
      <c r="C48" s="36"/>
      <c r="D48" s="36"/>
      <c r="E48" s="36"/>
      <c r="F48">
        <f>ROWS($A$8:A48)</f>
        <v>41</v>
      </c>
      <c r="G48" t="str">
        <f>IFERROR(SEARCH('UNIT TRUSTS'!$B$6,A48),"")</f>
        <v/>
      </c>
      <c r="H48" t="str">
        <f t="shared" si="0"/>
        <v/>
      </c>
      <c r="I48" s="8" t="str">
        <f>IFERROR(SMALL($H$8:$H$62,ROWS($G$8:G48)),"")</f>
        <v/>
      </c>
      <c r="K48" cm="1">
        <f t="array" ref="K48">IFERROR(IF('UNIT TRUSTS'!$B$6="All",'UT Calculations'!A48,(IFERROR(INDEX($A$8:$E$62,$I48,COLUMNS($J$8:J48)),""))),"")</f>
        <v>0</v>
      </c>
      <c r="L48" cm="1">
        <f t="array" ref="L48">IF('UNIT TRUSTS'!$B$6="All",'UT Calculations'!B48,(IFERROR(INDEX($A$8:$E$62,$I48,COLUMNS($J$8:K48)),"")))</f>
        <v>0</v>
      </c>
      <c r="M48" cm="1">
        <f t="array" ref="M48">IF('UNIT TRUSTS'!$B$6="All",'UT Calculations'!C48,(IFERROR(INDEX($A$8:$E$62,$I48,COLUMNS($J$8:L48)),"")))</f>
        <v>0</v>
      </c>
      <c r="N48" cm="1">
        <f t="array" ref="N48">IF('UNIT TRUSTS'!$B$6="All",'UT Calculations'!D48,(IFERROR(INDEX($A$8:$E$62,$I48,COLUMNS($J$8:M48)),"")))</f>
        <v>0</v>
      </c>
      <c r="O48" cm="1">
        <f t="array" ref="O48">IF('UNIT TRUSTS'!$B$6="All",'UT Calculations'!E48,(IFERROR(INDEX($A$8:$E$62,$I48,COLUMNS($J$8:N48)),"")))</f>
        <v>0</v>
      </c>
    </row>
    <row r="49" spans="1:15" x14ac:dyDescent="0.25">
      <c r="A49">
        <f>'UT Dump'!B44</f>
        <v>0</v>
      </c>
      <c r="B49" s="36"/>
      <c r="C49" s="36"/>
      <c r="D49" s="36"/>
      <c r="E49" s="36"/>
      <c r="F49">
        <f>ROWS($A$8:A49)</f>
        <v>42</v>
      </c>
      <c r="G49" t="str">
        <f>IFERROR(SEARCH('UNIT TRUSTS'!$B$6,A49),"")</f>
        <v/>
      </c>
      <c r="H49" t="str">
        <f t="shared" si="0"/>
        <v/>
      </c>
      <c r="I49" s="8" t="str">
        <f>IFERROR(SMALL($H$8:$H$62,ROWS($G$8:G49)),"")</f>
        <v/>
      </c>
      <c r="K49" cm="1">
        <f t="array" ref="K49">IFERROR(IF('UNIT TRUSTS'!$B$6="All",'UT Calculations'!A49,(IFERROR(INDEX($A$8:$E$62,$I49,COLUMNS($J$8:J49)),""))),"")</f>
        <v>0</v>
      </c>
      <c r="L49" cm="1">
        <f t="array" ref="L49">IF('UNIT TRUSTS'!$B$6="All",'UT Calculations'!B49,(IFERROR(INDEX($A$8:$E$62,$I49,COLUMNS($J$8:K49)),"")))</f>
        <v>0</v>
      </c>
      <c r="M49" cm="1">
        <f t="array" ref="M49">IF('UNIT TRUSTS'!$B$6="All",'UT Calculations'!C49,(IFERROR(INDEX($A$8:$E$62,$I49,COLUMNS($J$8:L49)),"")))</f>
        <v>0</v>
      </c>
      <c r="N49" cm="1">
        <f t="array" ref="N49">IF('UNIT TRUSTS'!$B$6="All",'UT Calculations'!D49,(IFERROR(INDEX($A$8:$E$62,$I49,COLUMNS($J$8:M49)),"")))</f>
        <v>0</v>
      </c>
      <c r="O49" cm="1">
        <f t="array" ref="O49">IF('UNIT TRUSTS'!$B$6="All",'UT Calculations'!E49,(IFERROR(INDEX($A$8:$E$62,$I49,COLUMNS($J$8:N49)),"")))</f>
        <v>0</v>
      </c>
    </row>
    <row r="50" spans="1:15" x14ac:dyDescent="0.25">
      <c r="A50">
        <f>'UT Dump'!B45</f>
        <v>0</v>
      </c>
      <c r="B50" s="36"/>
      <c r="C50" s="36"/>
      <c r="D50" s="36"/>
      <c r="E50" s="36"/>
      <c r="F50">
        <f>ROWS($A$8:A50)</f>
        <v>43</v>
      </c>
      <c r="G50" t="str">
        <f>IFERROR(SEARCH('UNIT TRUSTS'!$B$6,A50),"")</f>
        <v/>
      </c>
      <c r="H50" t="str">
        <f t="shared" si="0"/>
        <v/>
      </c>
      <c r="I50" s="8" t="str">
        <f>IFERROR(SMALL($H$8:$H$62,ROWS($G$8:G50)),"")</f>
        <v/>
      </c>
      <c r="K50" cm="1">
        <f t="array" ref="K50">IFERROR(IF('UNIT TRUSTS'!$B$6="All",'UT Calculations'!A50,(IFERROR(INDEX($A$8:$E$62,$I50,COLUMNS($J$8:J50)),""))),"")</f>
        <v>0</v>
      </c>
      <c r="L50" cm="1">
        <f t="array" ref="L50">IF('UNIT TRUSTS'!$B$6="All",'UT Calculations'!B50,(IFERROR(INDEX($A$8:$E$62,$I50,COLUMNS($J$8:K50)),"")))</f>
        <v>0</v>
      </c>
      <c r="M50" cm="1">
        <f t="array" ref="M50">IF('UNIT TRUSTS'!$B$6="All",'UT Calculations'!C50,(IFERROR(INDEX($A$8:$E$62,$I50,COLUMNS($J$8:L50)),"")))</f>
        <v>0</v>
      </c>
      <c r="N50" cm="1">
        <f t="array" ref="N50">IF('UNIT TRUSTS'!$B$6="All",'UT Calculations'!D50,(IFERROR(INDEX($A$8:$E$62,$I50,COLUMNS($J$8:M50)),"")))</f>
        <v>0</v>
      </c>
      <c r="O50" cm="1">
        <f t="array" ref="O50">IF('UNIT TRUSTS'!$B$6="All",'UT Calculations'!E50,(IFERROR(INDEX($A$8:$E$62,$I50,COLUMNS($J$8:N50)),"")))</f>
        <v>0</v>
      </c>
    </row>
    <row r="51" spans="1:15" x14ac:dyDescent="0.25">
      <c r="A51">
        <f>'UT Dump'!B46</f>
        <v>0</v>
      </c>
      <c r="B51" s="36"/>
      <c r="C51" s="36"/>
      <c r="D51" s="36"/>
      <c r="E51" s="36"/>
      <c r="F51">
        <f>ROWS($A$8:A51)</f>
        <v>44</v>
      </c>
      <c r="G51" t="str">
        <f>IFERROR(SEARCH('UNIT TRUSTS'!$B$6,A51),"")</f>
        <v/>
      </c>
      <c r="H51" t="str">
        <f t="shared" si="0"/>
        <v/>
      </c>
      <c r="I51" s="8" t="str">
        <f>IFERROR(SMALL($H$8:$H$62,ROWS($G$8:G51)),"")</f>
        <v/>
      </c>
      <c r="K51" cm="1">
        <f t="array" ref="K51">IFERROR(IF('UNIT TRUSTS'!$B$6="All",'UT Calculations'!A51,(IFERROR(INDEX($A$8:$E$62,$I51,COLUMNS($J$8:J51)),""))),"")</f>
        <v>0</v>
      </c>
      <c r="L51" cm="1">
        <f t="array" ref="L51">IF('UNIT TRUSTS'!$B$6="All",'UT Calculations'!B51,(IFERROR(INDEX($A$8:$E$62,$I51,COLUMNS($J$8:K51)),"")))</f>
        <v>0</v>
      </c>
      <c r="M51" cm="1">
        <f t="array" ref="M51">IF('UNIT TRUSTS'!$B$6="All",'UT Calculations'!C51,(IFERROR(INDEX($A$8:$E$62,$I51,COLUMNS($J$8:L51)),"")))</f>
        <v>0</v>
      </c>
      <c r="N51" cm="1">
        <f t="array" ref="N51">IF('UNIT TRUSTS'!$B$6="All",'UT Calculations'!D51,(IFERROR(INDEX($A$8:$E$62,$I51,COLUMNS($J$8:M51)),"")))</f>
        <v>0</v>
      </c>
      <c r="O51" cm="1">
        <f t="array" ref="O51">IF('UNIT TRUSTS'!$B$6="All",'UT Calculations'!E51,(IFERROR(INDEX($A$8:$E$62,$I51,COLUMNS($J$8:N51)),"")))</f>
        <v>0</v>
      </c>
    </row>
    <row r="52" spans="1:15" x14ac:dyDescent="0.25">
      <c r="A52">
        <f>'UT Dump'!B47</f>
        <v>0</v>
      </c>
      <c r="B52" s="36"/>
      <c r="C52" s="36"/>
      <c r="D52" s="36"/>
      <c r="E52" s="36"/>
      <c r="F52">
        <f>ROWS($A$8:A52)</f>
        <v>45</v>
      </c>
      <c r="G52" t="str">
        <f>IFERROR(SEARCH('UNIT TRUSTS'!$B$6,A52),"")</f>
        <v/>
      </c>
      <c r="H52" t="str">
        <f t="shared" si="0"/>
        <v/>
      </c>
      <c r="I52" s="8" t="str">
        <f>IFERROR(SMALL($H$8:$H$62,ROWS($G$8:G52)),"")</f>
        <v/>
      </c>
      <c r="K52" cm="1">
        <f t="array" ref="K52">IFERROR(IF('UNIT TRUSTS'!$B$6="All",'UT Calculations'!A52,(IFERROR(INDEX($A$8:$E$62,$I52,COLUMNS($J$8:J52)),""))),"")</f>
        <v>0</v>
      </c>
      <c r="L52" cm="1">
        <f t="array" ref="L52">IF('UNIT TRUSTS'!$B$6="All",'UT Calculations'!B52,(IFERROR(INDEX($A$8:$E$62,$I52,COLUMNS($J$8:K52)),"")))</f>
        <v>0</v>
      </c>
      <c r="M52" cm="1">
        <f t="array" ref="M52">IF('UNIT TRUSTS'!$B$6="All",'UT Calculations'!C52,(IFERROR(INDEX($A$8:$E$62,$I52,COLUMNS($J$8:L52)),"")))</f>
        <v>0</v>
      </c>
      <c r="N52" cm="1">
        <f t="array" ref="N52">IF('UNIT TRUSTS'!$B$6="All",'UT Calculations'!D52,(IFERROR(INDEX($A$8:$E$62,$I52,COLUMNS($J$8:M52)),"")))</f>
        <v>0</v>
      </c>
      <c r="O52" cm="1">
        <f t="array" ref="O52">IF('UNIT TRUSTS'!$B$6="All",'UT Calculations'!E52,(IFERROR(INDEX($A$8:$E$62,$I52,COLUMNS($J$8:N52)),"")))</f>
        <v>0</v>
      </c>
    </row>
    <row r="53" spans="1:15" x14ac:dyDescent="0.25">
      <c r="A53">
        <f>'UT Dump'!B48</f>
        <v>0</v>
      </c>
      <c r="B53" s="36"/>
      <c r="C53" s="36"/>
      <c r="D53" s="36"/>
      <c r="E53" s="36"/>
      <c r="F53">
        <f>ROWS($A$8:A53)</f>
        <v>46</v>
      </c>
      <c r="G53" t="str">
        <f>IFERROR(SEARCH('UNIT TRUSTS'!$B$6,A53),"")</f>
        <v/>
      </c>
      <c r="H53" t="str">
        <f t="shared" si="0"/>
        <v/>
      </c>
      <c r="I53" s="8" t="str">
        <f>IFERROR(SMALL($H$8:$H$62,ROWS($G$8:G53)),"")</f>
        <v/>
      </c>
      <c r="K53" cm="1">
        <f t="array" ref="K53">IFERROR(IF('UNIT TRUSTS'!$B$6="All",'UT Calculations'!A53,(IFERROR(INDEX($A$8:$E$62,$I53,COLUMNS($J$8:J53)),""))),"")</f>
        <v>0</v>
      </c>
      <c r="L53" cm="1">
        <f t="array" ref="L53">IF('UNIT TRUSTS'!$B$6="All",'UT Calculations'!B53,(IFERROR(INDEX($A$8:$E$62,$I53,COLUMNS($J$8:K53)),"")))</f>
        <v>0</v>
      </c>
      <c r="M53" cm="1">
        <f t="array" ref="M53">IF('UNIT TRUSTS'!$B$6="All",'UT Calculations'!C53,(IFERROR(INDEX($A$8:$E$62,$I53,COLUMNS($J$8:L53)),"")))</f>
        <v>0</v>
      </c>
      <c r="N53" cm="1">
        <f t="array" ref="N53">IF('UNIT TRUSTS'!$B$6="All",'UT Calculations'!D53,(IFERROR(INDEX($A$8:$E$62,$I53,COLUMNS($J$8:M53)),"")))</f>
        <v>0</v>
      </c>
      <c r="O53" cm="1">
        <f t="array" ref="O53">IF('UNIT TRUSTS'!$B$6="All",'UT Calculations'!E53,(IFERROR(INDEX($A$8:$E$62,$I53,COLUMNS($J$8:N53)),"")))</f>
        <v>0</v>
      </c>
    </row>
    <row r="54" spans="1:15" x14ac:dyDescent="0.25">
      <c r="A54">
        <f>'UT Dump'!B49</f>
        <v>0</v>
      </c>
      <c r="B54" s="36"/>
      <c r="C54" s="36"/>
      <c r="D54" s="36"/>
      <c r="E54" s="36"/>
      <c r="F54">
        <f>ROWS($A$8:A54)</f>
        <v>47</v>
      </c>
      <c r="G54" t="str">
        <f>IFERROR(SEARCH('UNIT TRUSTS'!$B$6,A54),"")</f>
        <v/>
      </c>
      <c r="H54" t="str">
        <f t="shared" si="0"/>
        <v/>
      </c>
      <c r="I54" s="8" t="str">
        <f>IFERROR(SMALL($H$8:$H$62,ROWS($G$8:G54)),"")</f>
        <v/>
      </c>
      <c r="K54" cm="1">
        <f t="array" ref="K54">IFERROR(IF('UNIT TRUSTS'!$B$6="All",'UT Calculations'!A54,(IFERROR(INDEX($A$8:$E$62,$I54,COLUMNS($J$8:J54)),""))),"")</f>
        <v>0</v>
      </c>
      <c r="L54" cm="1">
        <f t="array" ref="L54">IF('UNIT TRUSTS'!$B$6="All",'UT Calculations'!B54,(IFERROR(INDEX($A$8:$E$62,$I54,COLUMNS($J$8:K54)),"")))</f>
        <v>0</v>
      </c>
      <c r="M54" cm="1">
        <f t="array" ref="M54">IF('UNIT TRUSTS'!$B$6="All",'UT Calculations'!C54,(IFERROR(INDEX($A$8:$E$62,$I54,COLUMNS($J$8:L54)),"")))</f>
        <v>0</v>
      </c>
      <c r="N54" cm="1">
        <f t="array" ref="N54">IF('UNIT TRUSTS'!$B$6="All",'UT Calculations'!D54,(IFERROR(INDEX($A$8:$E$62,$I54,COLUMNS($J$8:M54)),"")))</f>
        <v>0</v>
      </c>
      <c r="O54" cm="1">
        <f t="array" ref="O54">IF('UNIT TRUSTS'!$B$6="All",'UT Calculations'!E54,(IFERROR(INDEX($A$8:$E$62,$I54,COLUMNS($J$8:N54)),"")))</f>
        <v>0</v>
      </c>
    </row>
    <row r="55" spans="1:15" x14ac:dyDescent="0.25">
      <c r="A55">
        <f>'UT Dump'!B50</f>
        <v>0</v>
      </c>
      <c r="B55" s="36"/>
      <c r="C55" s="36"/>
      <c r="D55" s="36"/>
      <c r="E55" s="36"/>
      <c r="F55">
        <f>ROWS($A$8:A55)</f>
        <v>48</v>
      </c>
      <c r="G55" t="str">
        <f>IFERROR(SEARCH('UNIT TRUSTS'!$B$6,A55),"")</f>
        <v/>
      </c>
      <c r="H55" t="str">
        <f t="shared" si="0"/>
        <v/>
      </c>
      <c r="I55" s="8" t="str">
        <f>IFERROR(SMALL($H$8:$H$62,ROWS($G$8:G55)),"")</f>
        <v/>
      </c>
      <c r="K55" cm="1">
        <f t="array" ref="K55">IFERROR(IF('UNIT TRUSTS'!$B$6="All",'UT Calculations'!A55,(IFERROR(INDEX($A$8:$E$62,$I55,COLUMNS($J$8:J55)),""))),"")</f>
        <v>0</v>
      </c>
      <c r="L55" cm="1">
        <f t="array" ref="L55">IF('UNIT TRUSTS'!$B$6="All",'UT Calculations'!B55,(IFERROR(INDEX($A$8:$E$62,$I55,COLUMNS($J$8:K55)),"")))</f>
        <v>0</v>
      </c>
      <c r="M55" cm="1">
        <f t="array" ref="M55">IF('UNIT TRUSTS'!$B$6="All",'UT Calculations'!C55,(IFERROR(INDEX($A$8:$E$62,$I55,COLUMNS($J$8:L55)),"")))</f>
        <v>0</v>
      </c>
      <c r="N55" cm="1">
        <f t="array" ref="N55">IF('UNIT TRUSTS'!$B$6="All",'UT Calculations'!D55,(IFERROR(INDEX($A$8:$E$62,$I55,COLUMNS($J$8:M55)),"")))</f>
        <v>0</v>
      </c>
      <c r="O55" cm="1">
        <f t="array" ref="O55">IF('UNIT TRUSTS'!$B$6="All",'UT Calculations'!E55,(IFERROR(INDEX($A$8:$E$62,$I55,COLUMNS($J$8:N55)),"")))</f>
        <v>0</v>
      </c>
    </row>
    <row r="56" spans="1:15" x14ac:dyDescent="0.25">
      <c r="B56" s="36"/>
      <c r="C56" s="36"/>
      <c r="D56" s="36"/>
      <c r="E56" s="36"/>
      <c r="F56">
        <f>ROWS($A$8:A56)</f>
        <v>49</v>
      </c>
      <c r="G56" t="str">
        <f>IFERROR(SEARCH('UNIT TRUSTS'!$B$6,A56),"")</f>
        <v/>
      </c>
      <c r="H56" t="str">
        <f t="shared" si="0"/>
        <v/>
      </c>
      <c r="I56" s="8" t="str">
        <f>IFERROR(SMALL($H$8:$H$62,ROWS($G$8:G56)),"")</f>
        <v/>
      </c>
      <c r="K56" cm="1">
        <f t="array" ref="K56">IFERROR(IF('UNIT TRUSTS'!$B$6="All",'UT Calculations'!A56,(IFERROR(INDEX($A$8:$E$62,$I56,COLUMNS($J$8:J56)),""))),"")</f>
        <v>0</v>
      </c>
      <c r="L56" t="str" cm="1">
        <f t="array" ref="L56">IFERROR(INDEX($A$8:$E$62,$I56,COLUMNS($J$8:K56)),"")</f>
        <v/>
      </c>
      <c r="M56" t="str" cm="1">
        <f t="array" ref="M56">IFERROR(INDEX($A$8:$E$62,$I56,COLUMNS($J$8:L56)),"")</f>
        <v/>
      </c>
      <c r="N56" t="str" cm="1">
        <f t="array" ref="N56">IFERROR(INDEX($A$8:$E$62,$I56,COLUMNS($J$8:M56)),"")</f>
        <v/>
      </c>
      <c r="O56" t="str" cm="1">
        <f t="array" ref="O56">IFERROR(INDEX($A$8:$E$62,$I56,COLUMNS($J$8:N56)),"")</f>
        <v/>
      </c>
    </row>
    <row r="57" spans="1:15" x14ac:dyDescent="0.25">
      <c r="B57" s="36"/>
      <c r="C57" s="36"/>
      <c r="D57" s="36"/>
      <c r="E57" s="36"/>
      <c r="F57">
        <f>ROWS($A$8:A57)</f>
        <v>50</v>
      </c>
      <c r="G57" t="str">
        <f>IFERROR(SEARCH('UNIT TRUSTS'!$B$6,A57),"")</f>
        <v/>
      </c>
      <c r="H57" t="str">
        <f t="shared" si="0"/>
        <v/>
      </c>
      <c r="I57" s="8" t="str">
        <f>IFERROR(SMALL($H$8:$H$62,ROWS($G$8:G57)),"")</f>
        <v/>
      </c>
      <c r="K57" cm="1">
        <f t="array" ref="K57">IFERROR(IF('UNIT TRUSTS'!$B$6="All",'UT Calculations'!A57,(IFERROR(INDEX($A$8:$E$62,$I57,COLUMNS($J$8:J57)),""))),"")</f>
        <v>0</v>
      </c>
      <c r="L57" t="str" cm="1">
        <f t="array" ref="L57">IFERROR(INDEX($A$8:$E$62,$I57,COLUMNS($J$8:K57)),"")</f>
        <v/>
      </c>
      <c r="M57" t="str" cm="1">
        <f t="array" ref="M57">IFERROR(INDEX($A$8:$E$62,$I57,COLUMNS($J$8:L57)),"")</f>
        <v/>
      </c>
      <c r="N57" t="str" cm="1">
        <f t="array" ref="N57">IFERROR(INDEX($A$8:$E$62,$I57,COLUMNS($J$8:M57)),"")</f>
        <v/>
      </c>
      <c r="O57" t="str" cm="1">
        <f t="array" ref="O57">IFERROR(INDEX($A$8:$E$62,$I57,COLUMNS($J$8:N57)),"")</f>
        <v/>
      </c>
    </row>
    <row r="58" spans="1:15" x14ac:dyDescent="0.25">
      <c r="B58" s="36"/>
      <c r="C58" s="36"/>
      <c r="D58" s="36"/>
      <c r="E58" s="36"/>
      <c r="F58">
        <f>ROWS($A$8:A58)</f>
        <v>51</v>
      </c>
      <c r="G58" t="str">
        <f>IFERROR(SEARCH('UNIT TRUSTS'!$B$6,A58),"")</f>
        <v/>
      </c>
      <c r="H58" t="str">
        <f t="shared" si="0"/>
        <v/>
      </c>
      <c r="I58" s="8" t="str">
        <f>IFERROR(SMALL($H$8:$H$62,ROWS($G$8:G58)),"")</f>
        <v/>
      </c>
      <c r="K58" cm="1">
        <f t="array" ref="K58">IFERROR(IF('UNIT TRUSTS'!$B$6="All",'UT Calculations'!A58,(IFERROR(INDEX($A$8:$E$62,$I58,COLUMNS($J$8:J58)),""))),"")</f>
        <v>0</v>
      </c>
      <c r="L58" t="str" cm="1">
        <f t="array" ref="L58">IFERROR(INDEX($A$8:$E$62,$I58,COLUMNS($J$8:K58)),"")</f>
        <v/>
      </c>
      <c r="M58" t="str" cm="1">
        <f t="array" ref="M58">IFERROR(INDEX($A$8:$E$62,$I58,COLUMNS($J$8:L58)),"")</f>
        <v/>
      </c>
      <c r="N58" t="str" cm="1">
        <f t="array" ref="N58">IFERROR(INDEX($A$8:$E$62,$I58,COLUMNS($J$8:M58)),"")</f>
        <v/>
      </c>
      <c r="O58" t="str" cm="1">
        <f t="array" ref="O58">IFERROR(INDEX($A$8:$E$62,$I58,COLUMNS($J$8:N58)),"")</f>
        <v/>
      </c>
    </row>
    <row r="59" spans="1:15" x14ac:dyDescent="0.25">
      <c r="B59" s="36"/>
      <c r="C59" s="36"/>
      <c r="D59" s="36"/>
      <c r="E59" s="36"/>
      <c r="F59">
        <f>ROWS($A$8:A59)</f>
        <v>52</v>
      </c>
      <c r="G59" t="str">
        <f>IFERROR(SEARCH('UNIT TRUSTS'!$B$6,A59),"")</f>
        <v/>
      </c>
      <c r="H59" t="str">
        <f t="shared" si="0"/>
        <v/>
      </c>
      <c r="I59" s="8" t="str">
        <f>IFERROR(SMALL($H$8:$H$62,ROWS($G$8:G59)),"")</f>
        <v/>
      </c>
      <c r="K59" cm="1">
        <f t="array" ref="K59">IFERROR(IF('UNIT TRUSTS'!$B$6="All",'UT Calculations'!A59,(IFERROR(INDEX($A$8:$E$62,$I59,COLUMNS($J$8:J59)),""))),"")</f>
        <v>0</v>
      </c>
      <c r="L59" t="str" cm="1">
        <f t="array" ref="L59">IFERROR(INDEX($A$8:$E$62,$I59,COLUMNS($J$8:K59)),"")</f>
        <v/>
      </c>
      <c r="M59" t="str" cm="1">
        <f t="array" ref="M59">IFERROR(INDEX($A$8:$E$62,$I59,COLUMNS($J$8:L59)),"")</f>
        <v/>
      </c>
      <c r="N59" t="str" cm="1">
        <f t="array" ref="N59">IFERROR(INDEX($A$8:$E$62,$I59,COLUMNS($J$8:M59)),"")</f>
        <v/>
      </c>
      <c r="O59" t="str" cm="1">
        <f t="array" ref="O59">IFERROR(INDEX($A$8:$E$62,$I59,COLUMNS($J$8:N59)),"")</f>
        <v/>
      </c>
    </row>
    <row r="60" spans="1:15" x14ac:dyDescent="0.25">
      <c r="B60" s="36"/>
      <c r="C60" s="36"/>
      <c r="D60" s="36"/>
      <c r="E60" s="36"/>
      <c r="F60">
        <f>ROWS($A$8:A60)</f>
        <v>53</v>
      </c>
      <c r="G60" t="str">
        <f>IFERROR(SEARCH('UNIT TRUSTS'!$B$6,A60),"")</f>
        <v/>
      </c>
      <c r="H60" t="str">
        <f t="shared" si="0"/>
        <v/>
      </c>
      <c r="I60" s="8" t="str">
        <f>IFERROR(SMALL($H$8:$H$62,ROWS($G$8:G60)),"")</f>
        <v/>
      </c>
      <c r="K60" cm="1">
        <f t="array" ref="K60">IFERROR(IF('UNIT TRUSTS'!$B$6="All",'UT Calculations'!A60,(IFERROR(INDEX($A$8:$E$62,$I60,COLUMNS($J$8:J60)),""))),"")</f>
        <v>0</v>
      </c>
      <c r="L60" t="str" cm="1">
        <f t="array" ref="L60">IFERROR(INDEX($A$8:$E$62,$I60,COLUMNS($J$8:K60)),"")</f>
        <v/>
      </c>
      <c r="M60" t="str" cm="1">
        <f t="array" ref="M60">IFERROR(INDEX($A$8:$E$62,$I60,COLUMNS($J$8:L60)),"")</f>
        <v/>
      </c>
      <c r="N60" t="str" cm="1">
        <f t="array" ref="N60">IFERROR(INDEX($A$8:$E$62,$I60,COLUMNS($J$8:M60)),"")</f>
        <v/>
      </c>
      <c r="O60" t="str" cm="1">
        <f t="array" ref="O60">IFERROR(INDEX($A$8:$E$62,$I60,COLUMNS($J$8:N60)),"")</f>
        <v/>
      </c>
    </row>
    <row r="61" spans="1:15" x14ac:dyDescent="0.25">
      <c r="B61" s="36"/>
      <c r="C61" s="36"/>
      <c r="D61" s="36"/>
      <c r="E61" s="36"/>
      <c r="F61">
        <f>ROWS($A$8:A61)</f>
        <v>54</v>
      </c>
      <c r="G61" t="str">
        <f>IFERROR(SEARCH('UNIT TRUSTS'!$B$6,A61),"")</f>
        <v/>
      </c>
      <c r="H61" t="str">
        <f t="shared" si="0"/>
        <v/>
      </c>
      <c r="I61" s="8" t="str">
        <f>IFERROR(SMALL($H$8:$H$62,ROWS($G$8:G61)),"")</f>
        <v/>
      </c>
      <c r="K61" cm="1">
        <f t="array" ref="K61">IFERROR(IF('UNIT TRUSTS'!$B$6="All",'UT Calculations'!A61,(IFERROR(INDEX($A$8:$E$62,$I61,COLUMNS($J$8:J61)),""))),"")</f>
        <v>0</v>
      </c>
      <c r="L61" t="str" cm="1">
        <f t="array" ref="L61">IFERROR(INDEX($A$8:$E$62,$I61,COLUMNS($J$8:K61)),"")</f>
        <v/>
      </c>
      <c r="M61" t="str" cm="1">
        <f t="array" ref="M61">IFERROR(INDEX($A$8:$E$62,$I61,COLUMNS($J$8:L61)),"")</f>
        <v/>
      </c>
      <c r="N61" t="str" cm="1">
        <f t="array" ref="N61">IFERROR(INDEX($A$8:$E$62,$I61,COLUMNS($J$8:M61)),"")</f>
        <v/>
      </c>
      <c r="O61" t="str" cm="1">
        <f t="array" ref="O61">IFERROR(INDEX($A$8:$E$62,$I61,COLUMNS($J$8:N61)),"")</f>
        <v/>
      </c>
    </row>
    <row r="62" spans="1:15" x14ac:dyDescent="0.25">
      <c r="B62" s="36"/>
      <c r="C62" s="36"/>
      <c r="D62" s="36"/>
      <c r="E62" s="36"/>
      <c r="F62">
        <f>ROWS($A$8:A62)</f>
        <v>55</v>
      </c>
      <c r="G62" t="str">
        <f>IFERROR(SEARCH('UNIT TRUSTS'!$B$6,A62),"")</f>
        <v/>
      </c>
      <c r="H62" t="str">
        <f t="shared" si="0"/>
        <v/>
      </c>
      <c r="I62" s="8" t="str">
        <f>IFERROR(SMALL($H$8:$H$62,ROWS($G$8:G62)),"")</f>
        <v/>
      </c>
      <c r="K62" cm="1">
        <f t="array" ref="K62">IFERROR(IF('UNIT TRUSTS'!$B$6="All",'UT Calculations'!A62,(IFERROR(INDEX($A$8:$E$62,$I62,COLUMNS($J$8:J62)),""))),"")</f>
        <v>0</v>
      </c>
      <c r="L62" t="str" cm="1">
        <f t="array" ref="L62">IFERROR(INDEX($A$8:$E$62,$I62,COLUMNS($J$8:K62)),"")</f>
        <v/>
      </c>
      <c r="M62" t="str" cm="1">
        <f t="array" ref="M62">IFERROR(INDEX($A$8:$E$62,$I62,COLUMNS($J$8:L62)),"")</f>
        <v/>
      </c>
      <c r="N62" t="str" cm="1">
        <f t="array" ref="N62">IFERROR(INDEX($A$8:$E$62,$I62,COLUMNS($J$8:M62)),"")</f>
        <v/>
      </c>
      <c r="O62" t="str" cm="1">
        <f t="array" ref="O62">IFERROR(INDEX($A$8:$E$62,$I62,COLUMNS($J$8:N62)),"")</f>
        <v/>
      </c>
    </row>
    <row r="63" spans="1:15" x14ac:dyDescent="0.25">
      <c r="H63" t="str">
        <f>IFERROR(SMALL($G$8:$G$62,F63),"")</f>
        <v/>
      </c>
      <c r="K63" cm="1">
        <f t="array" ref="K63">IFERROR(IF('UNIT TRUSTS'!$B$6="All",'UT Calculations'!A63,(IFERROR(INDEX($A$8:$E$62,$I63,COLUMNS($J$8:J63)),""))),"")</f>
        <v>0</v>
      </c>
    </row>
    <row r="64" spans="1:15" x14ac:dyDescent="0.25">
      <c r="H64" t="str">
        <f>IFERROR(SMALL($G$8:$G$62,F64),"")</f>
        <v/>
      </c>
      <c r="K64" cm="1">
        <f t="array" ref="K64">IFERROR(IF('UNIT TRUSTS'!$B$6="All",'UT Calculations'!A64,(IFERROR(INDEX($A$8:$E$62,$I64,COLUMNS($J$8:J64)),""))),"")</f>
        <v>0</v>
      </c>
    </row>
    <row r="65" spans="2:11" x14ac:dyDescent="0.25">
      <c r="K65" cm="1">
        <f t="array" ref="K65">IFERROR(IF('UNIT TRUSTS'!$B$6="All",'UT Calculations'!A65,(IFERROR(INDEX($A$8:$E$62,$I65,COLUMNS($J$8:J65)),""))),"")</f>
        <v>0</v>
      </c>
    </row>
    <row r="66" spans="2:11" x14ac:dyDescent="0.25">
      <c r="B66" s="37" t="s">
        <v>33</v>
      </c>
    </row>
    <row r="67" spans="2:11" x14ac:dyDescent="0.25">
      <c r="B67" s="47" t="s">
        <v>61</v>
      </c>
    </row>
    <row r="68" spans="2:11" x14ac:dyDescent="0.25">
      <c r="B68" s="47" t="s">
        <v>54</v>
      </c>
    </row>
    <row r="69" spans="2:11" x14ac:dyDescent="0.25">
      <c r="B69" s="47" t="s">
        <v>62</v>
      </c>
    </row>
    <row r="70" spans="2:11" x14ac:dyDescent="0.25">
      <c r="B70" s="47" t="s">
        <v>63</v>
      </c>
    </row>
    <row r="71" spans="2:11" x14ac:dyDescent="0.25">
      <c r="B71" s="47" t="s">
        <v>64</v>
      </c>
    </row>
    <row r="72" spans="2:11" x14ac:dyDescent="0.25">
      <c r="B72" s="47" t="s">
        <v>65</v>
      </c>
    </row>
    <row r="73" spans="2:11" x14ac:dyDescent="0.25">
      <c r="B73" s="47" t="s">
        <v>26</v>
      </c>
    </row>
    <row r="74" spans="2:11" x14ac:dyDescent="0.25">
      <c r="B74" s="47" t="s">
        <v>27</v>
      </c>
    </row>
  </sheetData>
  <sheetProtection algorithmName="SHA-512" hashValue="V6pGQ7MQLg+7VK5A9W+x8Aj2Fxg5XKaVh/H9p+hTkY3euaCHfCkA/ywjM5lfuiw1fGfOT7jtEfg3wrRnjbsYgg==" saltValue="nA5vI3TNKfMrX1DcthAELA==" spinCount="100000" sheet="1" objects="1" scenarios="1"/>
  <autoFilter ref="A7:E62" xr:uid="{00000000-0009-0000-0000-000006000000}">
    <sortState xmlns:xlrd2="http://schemas.microsoft.com/office/spreadsheetml/2017/richdata2" ref="A8:E62">
      <sortCondition ref="A7:A62"/>
    </sortState>
  </autoFilter>
  <dataValidations count="1">
    <dataValidation type="list" allowBlank="1" showInputMessage="1" showErrorMessage="1" sqref="A5" xr:uid="{00000000-0002-0000-0600-000000000000}">
      <formula1>$B$67:$B$74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93"/>
  <sheetViews>
    <sheetView showZeros="0" zoomScaleNormal="100" workbookViewId="0">
      <selection activeCell="E70" sqref="E70"/>
    </sheetView>
  </sheetViews>
  <sheetFormatPr defaultRowHeight="13.2" x14ac:dyDescent="0.25"/>
  <cols>
    <col min="1" max="1" width="66.109375" customWidth="1"/>
    <col min="2" max="2" width="10.44140625" customWidth="1"/>
    <col min="6" max="6" width="6" customWidth="1"/>
    <col min="7" max="7" width="5.109375" customWidth="1"/>
    <col min="8" max="8" width="5.6640625" customWidth="1"/>
    <col min="9" max="9" width="5.33203125" customWidth="1"/>
    <col min="10" max="10" width="8.88671875" customWidth="1"/>
    <col min="11" max="11" width="57.33203125" customWidth="1"/>
  </cols>
  <sheetData>
    <row r="1" spans="1:15" ht="15.6" x14ac:dyDescent="0.25">
      <c r="A1" s="17" t="s">
        <v>17</v>
      </c>
      <c r="B1" s="17"/>
      <c r="C1" s="17"/>
      <c r="D1" s="17"/>
      <c r="E1" s="17"/>
    </row>
    <row r="2" spans="1:15" x14ac:dyDescent="0.25">
      <c r="A2" s="28">
        <f>SUMMARY!A3</f>
        <v>45747</v>
      </c>
      <c r="B2" s="19"/>
      <c r="C2" s="19"/>
      <c r="D2" s="19"/>
      <c r="E2" s="19"/>
    </row>
    <row r="3" spans="1:15" x14ac:dyDescent="0.25">
      <c r="A3" s="21" t="s">
        <v>13</v>
      </c>
      <c r="B3" s="4"/>
      <c r="C3" s="4"/>
      <c r="D3" s="4"/>
      <c r="E3" s="4"/>
    </row>
    <row r="4" spans="1:15" x14ac:dyDescent="0.25">
      <c r="A4" s="21"/>
      <c r="B4" s="4"/>
      <c r="C4" s="4"/>
      <c r="D4" s="4"/>
      <c r="E4" s="4"/>
    </row>
    <row r="5" spans="1:15" x14ac:dyDescent="0.25">
      <c r="A5" s="34" t="s">
        <v>28</v>
      </c>
      <c r="B5" s="4"/>
      <c r="C5" s="4"/>
      <c r="D5" s="4"/>
      <c r="E5" s="4"/>
    </row>
    <row r="6" spans="1:15" x14ac:dyDescent="0.25">
      <c r="A6" s="21"/>
      <c r="B6" s="4"/>
      <c r="C6" s="4"/>
      <c r="D6" s="4"/>
      <c r="E6" s="4"/>
    </row>
    <row r="7" spans="1:15" x14ac:dyDescent="0.25">
      <c r="A7" s="7" t="s">
        <v>25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29</v>
      </c>
      <c r="G7" s="2" t="s">
        <v>30</v>
      </c>
      <c r="H7" s="2" t="s">
        <v>31</v>
      </c>
      <c r="I7" s="2" t="s">
        <v>32</v>
      </c>
      <c r="K7" s="7" t="s">
        <v>25</v>
      </c>
      <c r="L7" s="71" t="s">
        <v>0</v>
      </c>
      <c r="M7" s="71" t="s">
        <v>1</v>
      </c>
      <c r="N7" s="71" t="s">
        <v>2</v>
      </c>
      <c r="O7" s="71" t="s">
        <v>3</v>
      </c>
    </row>
    <row r="8" spans="1:15" x14ac:dyDescent="0.25">
      <c r="A8" s="48" t="str">
        <f>'EFT Dump'!B3</f>
        <v>10X S&amp;P 500 ETF</v>
      </c>
      <c r="B8" s="36" t="str">
        <f>'EFT Dump'!D3</f>
        <v>3.42</v>
      </c>
      <c r="C8" s="36" t="str">
        <f>'EFT Dump'!E3</f>
        <v>16.83</v>
      </c>
      <c r="D8" s="36" t="str">
        <f>'EFT Dump'!F3</f>
        <v>18.24</v>
      </c>
      <c r="E8" s="36" t="str">
        <f>'EFT Dump'!G3</f>
        <v>-</v>
      </c>
      <c r="F8">
        <f>ROWS($A$8:A8)</f>
        <v>1</v>
      </c>
      <c r="G8" t="str">
        <f>IFERROR(SEARCH(ETFs!$B$6,A8),"")</f>
        <v/>
      </c>
      <c r="H8" t="str">
        <f t="shared" ref="H8:H60" si="0">IF(G8&lt;&gt;"",F8,"")</f>
        <v/>
      </c>
      <c r="I8">
        <f>IFERROR(SMALL($H$8:$H$69,ROWS($G$8:G8)),"")</f>
        <v>29</v>
      </c>
      <c r="K8" t="str" cm="1">
        <f t="array" ref="K8">IFERROR(IF(ETFs!$B$6="All",'ETF Calculations'!A8,(IFERROR(INDEX($A$8:$E$61,$I8,COLUMNS($J$8:J8)),""))),"")</f>
        <v>10X S&amp;P 500 ETF</v>
      </c>
      <c r="L8" s="90" t="str" cm="1">
        <f t="array" ref="L8">IFERROR(IF(ETFs!$B$6="All",'ETF Calculations'!B8,(IFERROR(INDEX($A$8:$E$61,$I8,COLUMNS($J$8:K8))," - ")))," - ")</f>
        <v>3.42</v>
      </c>
      <c r="M8" s="90" t="str" cm="1">
        <f t="array" ref="M8">IFERROR(IF(ETFs!$B$6="All",'ETF Calculations'!C8,(IFERROR(INDEX($A$8:$E$61,$I8,COLUMNS($J$8:L8))," - ")))," - ")</f>
        <v>16.83</v>
      </c>
      <c r="N8" s="90" t="str" cm="1">
        <f t="array" ref="N8">IFERROR(IF(ETFs!$B$6="All",'ETF Calculations'!D8,(IFERROR(INDEX($A$8:$E$61,$I8,COLUMNS($J$8:M8))," - ")))," - ")</f>
        <v>18.24</v>
      </c>
      <c r="O8" s="90" t="str" cm="1">
        <f t="array" ref="O8">IFERROR(IF(ETFs!$B$6="All",'ETF Calculations'!E8,(IFERROR(INDEX($A$8:$E$61,$I8,COLUMNS($J$8:N8))," - ")))," - ")</f>
        <v>-</v>
      </c>
    </row>
    <row r="9" spans="1:15" x14ac:dyDescent="0.25">
      <c r="A9" s="48" t="str">
        <f>'EFT Dump'!B4</f>
        <v>10X S&amp;P Global Dividend Aristocrats ETF</v>
      </c>
      <c r="B9" s="36" t="str">
        <f>'EFT Dump'!D4</f>
        <v>0.86</v>
      </c>
      <c r="C9" s="36" t="str">
        <f>'EFT Dump'!E4</f>
        <v>12.37</v>
      </c>
      <c r="D9" s="36" t="str">
        <f>'EFT Dump'!F4</f>
        <v>12.61</v>
      </c>
      <c r="E9" s="36" t="str">
        <f>'EFT Dump'!G4</f>
        <v>-</v>
      </c>
      <c r="F9">
        <f>ROWS($A$8:A9)</f>
        <v>2</v>
      </c>
      <c r="G9" t="str">
        <f>IFERROR(SEARCH(ETFs!$B$6,A9),"")</f>
        <v/>
      </c>
      <c r="H9" t="str">
        <f t="shared" si="0"/>
        <v/>
      </c>
      <c r="I9" t="str">
        <f>IFERROR(SMALL($H$8:$H$69,ROWS($G$8:G9)),"")</f>
        <v/>
      </c>
      <c r="K9" t="str" cm="1">
        <f t="array" ref="K9">IFERROR(IF(ETFs!$B$6="All",'ETF Calculations'!A9,(IFERROR(INDEX($A$8:$E$61,$I9,COLUMNS($J$8:J9)),""))),"")</f>
        <v>10X S&amp;P Global Dividend Aristocrats ETF</v>
      </c>
      <c r="L9" s="90" t="str" cm="1">
        <f t="array" ref="L9">IFERROR(IF(ETFs!$B$6="All",'ETF Calculations'!B9,(IFERROR(INDEX($A$8:$E$61,$I9,COLUMNS($J$8:K9))," - ")))," - ")</f>
        <v>0.86</v>
      </c>
      <c r="M9" s="90" t="str" cm="1">
        <f t="array" ref="M9">IFERROR(IF(ETFs!$B$6="All",'ETF Calculations'!C9,(IFERROR(INDEX($A$8:$E$61,$I9,COLUMNS($J$8:L9))," - ")))," - ")</f>
        <v>12.37</v>
      </c>
      <c r="N9" s="90" t="str" cm="1">
        <f t="array" ref="N9">IFERROR(IF(ETFs!$B$6="All",'ETF Calculations'!D9,(IFERROR(INDEX($A$8:$E$61,$I9,COLUMNS($J$8:M9))," - ")))," - ")</f>
        <v>12.61</v>
      </c>
      <c r="O9" s="90" t="str" cm="1">
        <f t="array" ref="O9">IFERROR(IF(ETFs!$B$6="All",'ETF Calculations'!E9,(IFERROR(INDEX($A$8:$E$61,$I9,COLUMNS($J$8:N9))," - ")))," - ")</f>
        <v>-</v>
      </c>
    </row>
    <row r="10" spans="1:15" x14ac:dyDescent="0.25">
      <c r="A10" s="48" t="str">
        <f>'EFT Dump'!B5</f>
        <v>10X S&amp;P Global Property ETF</v>
      </c>
      <c r="B10" s="36" t="str">
        <f>'EFT Dump'!D5</f>
        <v>3.50</v>
      </c>
      <c r="C10" s="36" t="str">
        <f>'EFT Dump'!E5</f>
        <v>7.51</v>
      </c>
      <c r="D10" s="36" t="str">
        <f>'EFT Dump'!F5</f>
        <v>8.56</v>
      </c>
      <c r="E10" s="36" t="str">
        <f>'EFT Dump'!G5</f>
        <v>-</v>
      </c>
      <c r="F10">
        <f>ROWS($A$8:A10)</f>
        <v>3</v>
      </c>
      <c r="G10" t="str">
        <f>IFERROR(SEARCH(ETFs!$B$6,A10),"")</f>
        <v/>
      </c>
      <c r="H10" t="str">
        <f t="shared" si="0"/>
        <v/>
      </c>
      <c r="I10" t="str">
        <f>IFERROR(SMALL($H$8:$H$69,ROWS($G$8:G10)),"")</f>
        <v/>
      </c>
      <c r="K10" t="str" cm="1">
        <f t="array" ref="K10">IFERROR(IF(ETFs!$B$6="All",'ETF Calculations'!A10,(IFERROR(INDEX($A$8:$E$61,$I10,COLUMNS($J$8:J10)),""))),"")</f>
        <v>10X S&amp;P Global Property ETF</v>
      </c>
      <c r="L10" s="90" t="str" cm="1">
        <f t="array" ref="L10">IFERROR(IF(ETFs!$B$6="All",'ETF Calculations'!B10,(IFERROR(INDEX($A$8:$E$61,$I10,COLUMNS($J$8:K10))," - ")))," - ")</f>
        <v>3.50</v>
      </c>
      <c r="M10" s="90" t="str" cm="1">
        <f t="array" ref="M10">IFERROR(IF(ETFs!$B$6="All",'ETF Calculations'!C10,(IFERROR(INDEX($A$8:$E$61,$I10,COLUMNS($J$8:L10))," - ")))," - ")</f>
        <v>7.51</v>
      </c>
      <c r="N10" s="90" t="str" cm="1">
        <f t="array" ref="N10">IFERROR(IF(ETFs!$B$6="All",'ETF Calculations'!D10,(IFERROR(INDEX($A$8:$E$61,$I10,COLUMNS($J$8:M10))," - ")))," - ")</f>
        <v>8.56</v>
      </c>
      <c r="O10" s="90" t="str" cm="1">
        <f t="array" ref="O10">IFERROR(IF(ETFs!$B$6="All",'ETF Calculations'!E10,(IFERROR(INDEX($A$8:$E$61,$I10,COLUMNS($J$8:N10))," - ")))," - ")</f>
        <v>-</v>
      </c>
    </row>
    <row r="11" spans="1:15" x14ac:dyDescent="0.25">
      <c r="A11" s="48" t="str">
        <f>'EFT Dump'!B6</f>
        <v>10X SA Property Income ETF</v>
      </c>
      <c r="B11" s="36" t="str">
        <f>'EFT Dump'!D6</f>
        <v>22.16</v>
      </c>
      <c r="C11" s="36" t="str">
        <f>'EFT Dump'!E6</f>
        <v>15.00</v>
      </c>
      <c r="D11" s="36" t="str">
        <f>'EFT Dump'!F6</f>
        <v>21.86</v>
      </c>
      <c r="E11" s="36" t="str">
        <f>'EFT Dump'!G6</f>
        <v>-</v>
      </c>
      <c r="F11">
        <f>ROWS($A$8:A11)</f>
        <v>4</v>
      </c>
      <c r="G11" t="str">
        <f>IFERROR(SEARCH(ETFs!$B$6,A11),"")</f>
        <v/>
      </c>
      <c r="H11" t="str">
        <f t="shared" si="0"/>
        <v/>
      </c>
      <c r="I11" t="str">
        <f>IFERROR(SMALL($H$8:$H$69,ROWS($G$8:G11)),"")</f>
        <v/>
      </c>
      <c r="K11" t="str" cm="1">
        <f t="array" ref="K11">IFERROR(IF(ETFs!$B$6="All",'ETF Calculations'!A11,(IFERROR(INDEX($A$8:$E$61,$I11,COLUMNS($J$8:J11)),""))),"")</f>
        <v>10X SA Property Income ETF</v>
      </c>
      <c r="L11" s="90" t="str" cm="1">
        <f t="array" ref="L11">IFERROR(IF(ETFs!$B$6="All",'ETF Calculations'!B11,(IFERROR(INDEX($A$8:$E$61,$I11,COLUMNS($J$8:K11))," - ")))," - ")</f>
        <v>22.16</v>
      </c>
      <c r="M11" s="90" t="str" cm="1">
        <f t="array" ref="M11">IFERROR(IF(ETFs!$B$6="All",'ETF Calculations'!C11,(IFERROR(INDEX($A$8:$E$61,$I11,COLUMNS($J$8:L11))," - ")))," - ")</f>
        <v>15.00</v>
      </c>
      <c r="N11" s="90" t="str" cm="1">
        <f t="array" ref="N11">IFERROR(IF(ETFs!$B$6="All",'ETF Calculations'!D11,(IFERROR(INDEX($A$8:$E$61,$I11,COLUMNS($J$8:M11))," - ")))," - ")</f>
        <v>21.86</v>
      </c>
      <c r="O11" s="90" t="str" cm="1">
        <f t="array" ref="O11">IFERROR(IF(ETFs!$B$6="All",'ETF Calculations'!E11,(IFERROR(INDEX($A$8:$E$61,$I11,COLUMNS($J$8:N11))," - ")))," - ")</f>
        <v>-</v>
      </c>
    </row>
    <row r="12" spans="1:15" x14ac:dyDescent="0.25">
      <c r="A12" s="48" t="str">
        <f>'EFT Dump'!B7</f>
        <v>10X Total World Stock Tracker Feeder</v>
      </c>
      <c r="B12" s="36" t="str">
        <f>'EFT Dump'!D7</f>
        <v>3.50</v>
      </c>
      <c r="C12" s="36" t="str">
        <f>'EFT Dump'!E7</f>
        <v>15.61</v>
      </c>
      <c r="D12" s="36" t="str">
        <f>'EFT Dump'!F7</f>
        <v>-</v>
      </c>
      <c r="E12" s="36" t="str">
        <f>'EFT Dump'!G7</f>
        <v>-</v>
      </c>
      <c r="F12">
        <f>ROWS($A$8:A12)</f>
        <v>5</v>
      </c>
      <c r="G12" t="str">
        <f>IFERROR(SEARCH(ETFs!$B$6,A12),"")</f>
        <v/>
      </c>
      <c r="H12" t="str">
        <f t="shared" si="0"/>
        <v/>
      </c>
      <c r="I12" t="str">
        <f>IFERROR(SMALL($H$8:$H$69,ROWS($G$8:G12)),"")</f>
        <v/>
      </c>
      <c r="K12" t="str" cm="1">
        <f t="array" ref="K12">IFERROR(IF(ETFs!$B$6="All",'ETF Calculations'!A12,(IFERROR(INDEX($A$8:$E$61,$I12,COLUMNS($J$8:J12)),""))),"")</f>
        <v>10X Total World Stock Tracker Feeder</v>
      </c>
      <c r="L12" s="90" t="str" cm="1">
        <f t="array" ref="L12">IFERROR(IF(ETFs!$B$6="All",'ETF Calculations'!B12,(IFERROR(INDEX($A$8:$E$61,$I12,COLUMNS($J$8:K12))," - ")))," - ")</f>
        <v>3.50</v>
      </c>
      <c r="M12" s="90" t="str" cm="1">
        <f t="array" ref="M12">IFERROR(IF(ETFs!$B$6="All",'ETF Calculations'!C12,(IFERROR(INDEX($A$8:$E$61,$I12,COLUMNS($J$8:L12))," - ")))," - ")</f>
        <v>15.61</v>
      </c>
      <c r="N12" s="90" t="str" cm="1">
        <f t="array" ref="N12">IFERROR(IF(ETFs!$B$6="All",'ETF Calculations'!D12,(IFERROR(INDEX($A$8:$E$61,$I12,COLUMNS($J$8:M12))," - ")))," - ")</f>
        <v>-</v>
      </c>
      <c r="O12" s="90" t="str" cm="1">
        <f t="array" ref="O12">IFERROR(IF(ETFs!$B$6="All",'ETF Calculations'!E12,(IFERROR(INDEX($A$8:$E$61,$I12,COLUMNS($J$8:N12))," - ")))," - ")</f>
        <v>-</v>
      </c>
    </row>
    <row r="13" spans="1:15" x14ac:dyDescent="0.25">
      <c r="A13" s="48" t="str">
        <f>'EFT Dump'!B8</f>
        <v>10X Yield Selected Bond ETF</v>
      </c>
      <c r="B13" s="36" t="str">
        <f>'EFT Dump'!D8</f>
        <v>23.68</v>
      </c>
      <c r="C13" s="36" t="str">
        <f>'EFT Dump'!E8</f>
        <v>13.93</v>
      </c>
      <c r="D13" s="36" t="str">
        <f>'EFT Dump'!F8</f>
        <v>23.86</v>
      </c>
      <c r="E13" s="36" t="str">
        <f>'EFT Dump'!G8</f>
        <v>12.75</v>
      </c>
      <c r="F13">
        <f>ROWS($A$8:A13)</f>
        <v>6</v>
      </c>
      <c r="G13" t="str">
        <f>IFERROR(SEARCH(ETFs!$B$6,A13),"")</f>
        <v/>
      </c>
      <c r="H13" t="str">
        <f t="shared" si="0"/>
        <v/>
      </c>
      <c r="I13" t="str">
        <f>IFERROR(SMALL($H$8:$H$69,ROWS($G$8:G13)),"")</f>
        <v/>
      </c>
      <c r="K13" t="str" cm="1">
        <f t="array" ref="K13">IFERROR(IF(ETFs!$B$6="All",'ETF Calculations'!A13,(IFERROR(INDEX($A$8:$E$61,$I13,COLUMNS($J$8:J13)),""))),"")</f>
        <v>10X Yield Selected Bond ETF</v>
      </c>
      <c r="L13" s="90" t="str" cm="1">
        <f t="array" ref="L13">IFERROR(IF(ETFs!$B$6="All",'ETF Calculations'!B13,(IFERROR(INDEX($A$8:$E$61,$I13,COLUMNS($J$8:K13))," - ")))," - ")</f>
        <v>23.68</v>
      </c>
      <c r="M13" s="90" t="str" cm="1">
        <f t="array" ref="M13">IFERROR(IF(ETFs!$B$6="All",'ETF Calculations'!C13,(IFERROR(INDEX($A$8:$E$61,$I13,COLUMNS($J$8:L13))," - ")))," - ")</f>
        <v>13.93</v>
      </c>
      <c r="N13" s="90" t="str" cm="1">
        <f t="array" ref="N13">IFERROR(IF(ETFs!$B$6="All",'ETF Calculations'!D13,(IFERROR(INDEX($A$8:$E$61,$I13,COLUMNS($J$8:M13))," - ")))," - ")</f>
        <v>23.86</v>
      </c>
      <c r="O13" s="90" t="str" cm="1">
        <f t="array" ref="O13">IFERROR(IF(ETFs!$B$6="All",'ETF Calculations'!E13,(IFERROR(INDEX($A$8:$E$61,$I13,COLUMNS($J$8:N13))," - ")))," - ")</f>
        <v>12.75</v>
      </c>
    </row>
    <row r="14" spans="1:15" x14ac:dyDescent="0.25">
      <c r="A14" s="48" t="str">
        <f>'EFT Dump'!B9</f>
        <v>10X Top 50 ETF</v>
      </c>
      <c r="B14" s="36" t="str">
        <f>'EFT Dump'!D9</f>
        <v>22.13</v>
      </c>
      <c r="C14" s="36" t="str">
        <f>'EFT Dump'!E9</f>
        <v>8.57</v>
      </c>
      <c r="D14" s="36" t="str">
        <f>'EFT Dump'!F9</f>
        <v>19.36</v>
      </c>
      <c r="E14" s="36" t="str">
        <f>'EFT Dump'!G9</f>
        <v>-</v>
      </c>
      <c r="F14">
        <f>ROWS($A$8:A14)</f>
        <v>7</v>
      </c>
      <c r="G14" t="str">
        <f>IFERROR(SEARCH(ETFs!$B$6,A14),"")</f>
        <v/>
      </c>
      <c r="H14" t="str">
        <f t="shared" si="0"/>
        <v/>
      </c>
      <c r="I14" t="str">
        <f>IFERROR(SMALL($H$8:$H$69,ROWS($G$8:G14)),"")</f>
        <v/>
      </c>
      <c r="K14" t="str" cm="1">
        <f t="array" ref="K14">IFERROR(IF(ETFs!$B$6="All",'ETF Calculations'!A14,(IFERROR(INDEX($A$8:$E$61,$I14,COLUMNS($J$8:J14)),""))),"")</f>
        <v>10X Top 50 ETF</v>
      </c>
      <c r="L14" s="90" t="str" cm="1">
        <f t="array" ref="L14">IFERROR(IF(ETFs!$B$6="All",'ETF Calculations'!B14,(IFERROR(INDEX($A$8:$E$61,$I14,COLUMNS($J$8:K14))," - ")))," - ")</f>
        <v>22.13</v>
      </c>
      <c r="M14" s="90" t="str" cm="1">
        <f t="array" ref="M14">IFERROR(IF(ETFs!$B$6="All",'ETF Calculations'!C14,(IFERROR(INDEX($A$8:$E$61,$I14,COLUMNS($J$8:L14))," - ")))," - ")</f>
        <v>8.57</v>
      </c>
      <c r="N14" s="90" t="str" cm="1">
        <f t="array" ref="N14">IFERROR(IF(ETFs!$B$6="All",'ETF Calculations'!D14,(IFERROR(INDEX($A$8:$E$61,$I14,COLUMNS($J$8:M14))," - ")))," - ")</f>
        <v>19.36</v>
      </c>
      <c r="O14" s="90" t="str" cm="1">
        <f t="array" ref="O14">IFERROR(IF(ETFs!$B$6="All",'ETF Calculations'!E14,(IFERROR(INDEX($A$8:$E$61,$I14,COLUMNS($J$8:N14))," - ")))," - ")</f>
        <v>-</v>
      </c>
    </row>
    <row r="15" spans="1:15" x14ac:dyDescent="0.25">
      <c r="A15" s="48" t="str">
        <f>'EFT Dump'!B10</f>
        <v>FNB MidCap ETF</v>
      </c>
      <c r="B15" s="36" t="str">
        <f>'EFT Dump'!D10</f>
        <v>18.81</v>
      </c>
      <c r="C15" s="36" t="str">
        <f>'EFT Dump'!E10</f>
        <v>5.68</v>
      </c>
      <c r="D15" s="36" t="str">
        <f>'EFT Dump'!F10</f>
        <v>16.30</v>
      </c>
      <c r="E15" s="36" t="str">
        <f>'EFT Dump'!G10</f>
        <v>4.98</v>
      </c>
      <c r="F15">
        <f>ROWS($A$8:A15)</f>
        <v>8</v>
      </c>
      <c r="G15" t="str">
        <f>IFERROR(SEARCH(ETFs!$B$6,A15),"")</f>
        <v/>
      </c>
      <c r="H15" t="str">
        <f t="shared" si="0"/>
        <v/>
      </c>
      <c r="I15" t="str">
        <f>IFERROR(SMALL($H$8:$H$69,ROWS($G$8:G15)),"")</f>
        <v/>
      </c>
      <c r="K15" t="str" cm="1">
        <f t="array" ref="K15">IFERROR(IF(ETFs!$B$6="All",'ETF Calculations'!A15,(IFERROR(INDEX($A$8:$E$61,$I15,COLUMNS($J$8:J15)),""))),"")</f>
        <v>FNB MidCap ETF</v>
      </c>
      <c r="L15" s="90" t="str" cm="1">
        <f t="array" ref="L15">IFERROR(IF(ETFs!$B$6="All",'ETF Calculations'!B15,(IFERROR(INDEX($A$8:$E$61,$I15,COLUMNS($J$8:K15))," - ")))," - ")</f>
        <v>18.81</v>
      </c>
      <c r="M15" s="90" t="str" cm="1">
        <f t="array" ref="M15">IFERROR(IF(ETFs!$B$6="All",'ETF Calculations'!C15,(IFERROR(INDEX($A$8:$E$61,$I15,COLUMNS($J$8:L15))," - ")))," - ")</f>
        <v>5.68</v>
      </c>
      <c r="N15" s="90" t="str" cm="1">
        <f t="array" ref="N15">IFERROR(IF(ETFs!$B$6="All",'ETF Calculations'!D15,(IFERROR(INDEX($A$8:$E$61,$I15,COLUMNS($J$8:M15))," - ")))," - ")</f>
        <v>16.30</v>
      </c>
      <c r="O15" s="90" t="str" cm="1">
        <f t="array" ref="O15">IFERROR(IF(ETFs!$B$6="All",'ETF Calculations'!E15,(IFERROR(INDEX($A$8:$E$61,$I15,COLUMNS($J$8:N15))," - ")))," - ")</f>
        <v>4.98</v>
      </c>
    </row>
    <row r="16" spans="1:15" x14ac:dyDescent="0.25">
      <c r="A16" s="48" t="str">
        <f>'EFT Dump'!B11</f>
        <v>FNB Top40 ETF</v>
      </c>
      <c r="B16" s="36" t="str">
        <f>'EFT Dump'!D11</f>
        <v>22.54</v>
      </c>
      <c r="C16" s="36" t="str">
        <f>'EFT Dump'!E11</f>
        <v>9.41</v>
      </c>
      <c r="D16" s="36" t="str">
        <f>'EFT Dump'!F11</f>
        <v>18.71</v>
      </c>
      <c r="E16" s="36" t="str">
        <f>'EFT Dump'!G11</f>
        <v>9.16</v>
      </c>
      <c r="F16">
        <f>ROWS($A$8:A16)</f>
        <v>9</v>
      </c>
      <c r="G16" t="str">
        <f>IFERROR(SEARCH(ETFs!$B$6,A16),"")</f>
        <v/>
      </c>
      <c r="H16" t="str">
        <f t="shared" si="0"/>
        <v/>
      </c>
      <c r="I16" t="str">
        <f>IFERROR(SMALL($H$8:$H$69,ROWS($G$8:G16)),"")</f>
        <v/>
      </c>
      <c r="K16" t="str" cm="1">
        <f t="array" ref="K16">IFERROR(IF(ETFs!$B$6="All",'ETF Calculations'!A16,(IFERROR(INDEX($A$8:$E$61,$I16,COLUMNS($J$8:J16)),""))),"")</f>
        <v>FNB Top40 ETF</v>
      </c>
      <c r="L16" s="90" t="str" cm="1">
        <f t="array" ref="L16">IFERROR(IF(ETFs!$B$6="All",'ETF Calculations'!B16,(IFERROR(INDEX($A$8:$E$61,$I16,COLUMNS($J$8:K16))," - ")))," - ")</f>
        <v>22.54</v>
      </c>
      <c r="M16" s="90" t="str" cm="1">
        <f t="array" ref="M16">IFERROR(IF(ETFs!$B$6="All",'ETF Calculations'!C16,(IFERROR(INDEX($A$8:$E$61,$I16,COLUMNS($J$8:L16))," - ")))," - ")</f>
        <v>9.41</v>
      </c>
      <c r="N16" s="90" t="str" cm="1">
        <f t="array" ref="N16">IFERROR(IF(ETFs!$B$6="All",'ETF Calculations'!D16,(IFERROR(INDEX($A$8:$E$61,$I16,COLUMNS($J$8:M16))," - ")))," - ")</f>
        <v>18.71</v>
      </c>
      <c r="O16" s="90" t="str" cm="1">
        <f t="array" ref="O16">IFERROR(IF(ETFs!$B$6="All",'ETF Calculations'!E16,(IFERROR(INDEX($A$8:$E$61,$I16,COLUMNS($J$8:N16))," - ")))," - ")</f>
        <v>9.16</v>
      </c>
    </row>
    <row r="17" spans="1:15" x14ac:dyDescent="0.25">
      <c r="A17" s="48" t="str">
        <f>'EFT Dump'!B12</f>
        <v>FNB Global 1200 ETF</v>
      </c>
      <c r="B17" s="36" t="str">
        <f>'EFT Dump'!D12</f>
        <v>3.97</v>
      </c>
      <c r="C17" s="36" t="str">
        <f>'EFT Dump'!E12</f>
        <v>15.76</v>
      </c>
      <c r="D17" s="36" t="str">
        <f>'EFT Dump'!F12</f>
        <v>16.06</v>
      </c>
      <c r="E17" s="36" t="str">
        <f>'EFT Dump'!G12</f>
        <v>-</v>
      </c>
      <c r="F17">
        <f>ROWS($A$8:A17)</f>
        <v>10</v>
      </c>
      <c r="G17" t="str">
        <f>IFERROR(SEARCH(ETFs!$B$6,A17),"")</f>
        <v/>
      </c>
      <c r="H17" t="str">
        <f t="shared" si="0"/>
        <v/>
      </c>
      <c r="I17" t="str">
        <f>IFERROR(SMALL($H$8:$H$69,ROWS($G$8:G17)),"")</f>
        <v/>
      </c>
      <c r="K17" t="str" cm="1">
        <f t="array" ref="K17">IFERROR(IF(ETFs!$B$6="All",'ETF Calculations'!A17,(IFERROR(INDEX($A$8:$E$61,$I17,COLUMNS($J$8:J17)),""))),"")</f>
        <v>FNB Global 1200 ETF</v>
      </c>
      <c r="L17" s="90" t="str" cm="1">
        <f t="array" ref="L17">IFERROR(IF(ETFs!$B$6="All",'ETF Calculations'!B17,(IFERROR(INDEX($A$8:$E$61,$I17,COLUMNS($J$8:K17))," - ")))," - ")</f>
        <v>3.97</v>
      </c>
      <c r="M17" s="90" t="str" cm="1">
        <f t="array" ref="M17">IFERROR(IF(ETFs!$B$6="All",'ETF Calculations'!C17,(IFERROR(INDEX($A$8:$E$61,$I17,COLUMNS($J$8:L17))," - ")))," - ")</f>
        <v>15.76</v>
      </c>
      <c r="N17" s="90" t="str" cm="1">
        <f t="array" ref="N17">IFERROR(IF(ETFs!$B$6="All",'ETF Calculations'!D17,(IFERROR(INDEX($A$8:$E$61,$I17,COLUMNS($J$8:M17))," - ")))," - ")</f>
        <v>16.06</v>
      </c>
      <c r="O17" s="90" t="str" cm="1">
        <f t="array" ref="O17">IFERROR(IF(ETFs!$B$6="All",'ETF Calculations'!E17,(IFERROR(INDEX($A$8:$E$61,$I17,COLUMNS($J$8:N17))," - ")))," - ")</f>
        <v>-</v>
      </c>
    </row>
    <row r="18" spans="1:15" x14ac:dyDescent="0.25">
      <c r="A18" s="48" t="str">
        <f>'EFT Dump'!B13</f>
        <v>FNB Government Inflation Linked Bond ETF</v>
      </c>
      <c r="B18" s="36" t="str">
        <f>'EFT Dump'!D13</f>
        <v>8.70</v>
      </c>
      <c r="C18" s="36" t="str">
        <f>'EFT Dump'!E13</f>
        <v>6.13</v>
      </c>
      <c r="D18" s="36" t="str">
        <f>'EFT Dump'!F13</f>
        <v>8.90</v>
      </c>
      <c r="E18" s="36" t="str">
        <f>'EFT Dump'!G13</f>
        <v>4.78</v>
      </c>
      <c r="F18">
        <f>ROWS($A$8:A18)</f>
        <v>11</v>
      </c>
      <c r="G18" t="str">
        <f>IFERROR(SEARCH(ETFs!$B$6,A18),"")</f>
        <v/>
      </c>
      <c r="H18" t="str">
        <f t="shared" si="0"/>
        <v/>
      </c>
      <c r="I18" t="str">
        <f>IFERROR(SMALL($H$8:$H$69,ROWS($G$8:G18)),"")</f>
        <v/>
      </c>
      <c r="K18" t="str" cm="1">
        <f t="array" ref="K18">IFERROR(IF(ETFs!$B$6="All",'ETF Calculations'!A18,(IFERROR(INDEX($A$8:$E$61,$I18,COLUMNS($J$8:J18)),""))),"")</f>
        <v>FNB Government Inflation Linked Bond ETF</v>
      </c>
      <c r="L18" s="90" t="str" cm="1">
        <f t="array" ref="L18">IFERROR(IF(ETFs!$B$6="All",'ETF Calculations'!B18,(IFERROR(INDEX($A$8:$E$61,$I18,COLUMNS($J$8:K18))," - ")))," - ")</f>
        <v>8.70</v>
      </c>
      <c r="M18" s="90" t="str" cm="1">
        <f t="array" ref="M18">IFERROR(IF(ETFs!$B$6="All",'ETF Calculations'!C18,(IFERROR(INDEX($A$8:$E$61,$I18,COLUMNS($J$8:L18))," - ")))," - ")</f>
        <v>6.13</v>
      </c>
      <c r="N18" s="90" t="str" cm="1">
        <f t="array" ref="N18">IFERROR(IF(ETFs!$B$6="All",'ETF Calculations'!D18,(IFERROR(INDEX($A$8:$E$61,$I18,COLUMNS($J$8:M18))," - ")))," - ")</f>
        <v>8.90</v>
      </c>
      <c r="O18" s="90" t="str" cm="1">
        <f t="array" ref="O18">IFERROR(IF(ETFs!$B$6="All",'ETF Calculations'!E18,(IFERROR(INDEX($A$8:$E$61,$I18,COLUMNS($J$8:N18))," - ")))," - ")</f>
        <v>4.78</v>
      </c>
    </row>
    <row r="19" spans="1:15" x14ac:dyDescent="0.25">
      <c r="A19" s="48" t="str">
        <f>'EFT Dump'!B14</f>
        <v>FNB World Government Bond ETF</v>
      </c>
      <c r="B19" s="36" t="str">
        <f>'EFT Dump'!D14</f>
        <v>-1.20</v>
      </c>
      <c r="C19" s="36" t="str">
        <f>'EFT Dump'!E14</f>
        <v>4.08</v>
      </c>
      <c r="D19" s="36" t="str">
        <f>'EFT Dump'!F14</f>
        <v>-3.17</v>
      </c>
      <c r="E19" s="36" t="str">
        <f>'EFT Dump'!G14</f>
        <v>-</v>
      </c>
      <c r="F19">
        <f>ROWS($A$8:A19)</f>
        <v>12</v>
      </c>
      <c r="G19" t="str">
        <f>IFERROR(SEARCH(ETFs!$B$6,A19),"")</f>
        <v/>
      </c>
      <c r="H19" t="str">
        <f t="shared" si="0"/>
        <v/>
      </c>
      <c r="I19" t="str">
        <f>IFERROR(SMALL($H$8:$H$69,ROWS($G$8:G19)),"")</f>
        <v/>
      </c>
      <c r="K19" t="str" cm="1">
        <f t="array" ref="K19">IFERROR(IF(ETFs!$B$6="All",'ETF Calculations'!A19,(IFERROR(INDEX($A$8:$E$61,$I19,COLUMNS($J$8:J19)),""))),"")</f>
        <v>FNB World Government Bond ETF</v>
      </c>
      <c r="L19" s="90" t="str" cm="1">
        <f t="array" ref="L19">IFERROR(IF(ETFs!$B$6="All",'ETF Calculations'!B19,(IFERROR(INDEX($A$8:$E$61,$I19,COLUMNS($J$8:K19))," - ")))," - ")</f>
        <v>-1.20</v>
      </c>
      <c r="M19" s="90" t="str" cm="1">
        <f t="array" ref="M19">IFERROR(IF(ETFs!$B$6="All",'ETF Calculations'!C19,(IFERROR(INDEX($A$8:$E$61,$I19,COLUMNS($J$8:L19))," - ")))," - ")</f>
        <v>4.08</v>
      </c>
      <c r="N19" s="90" t="str" cm="1">
        <f t="array" ref="N19">IFERROR(IF(ETFs!$B$6="All",'ETF Calculations'!D19,(IFERROR(INDEX($A$8:$E$61,$I19,COLUMNS($J$8:M19))," - ")))," - ")</f>
        <v>-3.17</v>
      </c>
      <c r="O19" s="90" t="str" cm="1">
        <f t="array" ref="O19">IFERROR(IF(ETFs!$B$6="All",'ETF Calculations'!E19,(IFERROR(INDEX($A$8:$E$61,$I19,COLUMNS($J$8:N19))," - ")))," - ")</f>
        <v>-</v>
      </c>
    </row>
    <row r="20" spans="1:15" x14ac:dyDescent="0.25">
      <c r="A20" s="48" t="str">
        <f>'EFT Dump'!B15</f>
        <v>Satrix DIVI ETF</v>
      </c>
      <c r="B20" s="36" t="str">
        <f>'EFT Dump'!D15</f>
        <v>7.38</v>
      </c>
      <c r="C20" s="36" t="str">
        <f>'EFT Dump'!E15</f>
        <v>-3.91</v>
      </c>
      <c r="D20" s="36" t="str">
        <f>'EFT Dump'!F15</f>
        <v>16.37</v>
      </c>
      <c r="E20" s="36" t="str">
        <f>'EFT Dump'!G15</f>
        <v>6.46</v>
      </c>
      <c r="F20">
        <f>ROWS($A$8:A20)</f>
        <v>13</v>
      </c>
      <c r="G20" t="str">
        <f>IFERROR(SEARCH(ETFs!$B$6,A20),"")</f>
        <v/>
      </c>
      <c r="H20" t="str">
        <f t="shared" si="0"/>
        <v/>
      </c>
      <c r="I20" t="str">
        <f>IFERROR(SMALL($H$8:$H$69,ROWS($G$8:G20)),"")</f>
        <v/>
      </c>
      <c r="K20" t="str" cm="1">
        <f t="array" ref="K20">IFERROR(IF(ETFs!$B$6="All",'ETF Calculations'!A20,(IFERROR(INDEX($A$8:$E$61,$I20,COLUMNS($J$8:J20)),""))),"")</f>
        <v>Satrix DIVI ETF</v>
      </c>
      <c r="L20" s="90" t="str" cm="1">
        <f t="array" ref="L20">IFERROR(IF(ETFs!$B$6="All",'ETF Calculations'!B20,(IFERROR(INDEX($A$8:$E$61,$I20,COLUMNS($J$8:K20))," - ")))," - ")</f>
        <v>7.38</v>
      </c>
      <c r="M20" s="90" t="str" cm="1">
        <f t="array" ref="M20">IFERROR(IF(ETFs!$B$6="All",'ETF Calculations'!C20,(IFERROR(INDEX($A$8:$E$61,$I20,COLUMNS($J$8:L20))," - ")))," - ")</f>
        <v>-3.91</v>
      </c>
      <c r="N20" s="90" t="str" cm="1">
        <f t="array" ref="N20">IFERROR(IF(ETFs!$B$6="All",'ETF Calculations'!D20,(IFERROR(INDEX($A$8:$E$61,$I20,COLUMNS($J$8:M20))," - ")))," - ")</f>
        <v>16.37</v>
      </c>
      <c r="O20" s="90" t="str" cm="1">
        <f t="array" ref="O20">IFERROR(IF(ETFs!$B$6="All",'ETF Calculations'!E20,(IFERROR(INDEX($A$8:$E$61,$I20,COLUMNS($J$8:N20))," - ")))," - ")</f>
        <v>6.46</v>
      </c>
    </row>
    <row r="21" spans="1:15" x14ac:dyDescent="0.25">
      <c r="A21" s="48" t="str">
        <f>'EFT Dump'!B16</f>
        <v>Satrix Global Aggregate Bond Feeder</v>
      </c>
      <c r="B21" s="36" t="str">
        <f>'EFT Dump'!D16</f>
        <v>-0.41</v>
      </c>
      <c r="C21" s="36" t="str">
        <f>'EFT Dump'!E16</f>
        <v>-</v>
      </c>
      <c r="D21" s="36" t="str">
        <f>'EFT Dump'!F16</f>
        <v>-</v>
      </c>
      <c r="E21" s="36" t="str">
        <f>'EFT Dump'!G16</f>
        <v>-</v>
      </c>
      <c r="F21">
        <f>ROWS($A$8:A21)</f>
        <v>14</v>
      </c>
      <c r="G21" t="str">
        <f>IFERROR(SEARCH(ETFs!$B$6,A21),"")</f>
        <v/>
      </c>
      <c r="H21" t="str">
        <f t="shared" si="0"/>
        <v/>
      </c>
      <c r="I21" t="str">
        <f>IFERROR(SMALL($H$8:$H$69,ROWS($G$8:G21)),"")</f>
        <v/>
      </c>
      <c r="K21" t="str" cm="1">
        <f t="array" ref="K21">IFERROR(IF(ETFs!$B$6="All",'ETF Calculations'!A21,(IFERROR(INDEX($A$8:$E$61,$I21,COLUMNS($J$8:J21)),""))),"")</f>
        <v>Satrix Global Aggregate Bond Feeder</v>
      </c>
      <c r="L21" s="90" t="str" cm="1">
        <f t="array" ref="L21">IFERROR(IF(ETFs!$B$6="All",'ETF Calculations'!B21,(IFERROR(INDEX($A$8:$E$61,$I21,COLUMNS($J$8:K21))," - ")))," - ")</f>
        <v>-0.41</v>
      </c>
      <c r="M21" s="90" t="str" cm="1">
        <f t="array" ref="M21">IFERROR(IF(ETFs!$B$6="All",'ETF Calculations'!C21,(IFERROR(INDEX($A$8:$E$61,$I21,COLUMNS($J$8:L21))," - ")))," - ")</f>
        <v>-</v>
      </c>
      <c r="N21" s="90" t="str" cm="1">
        <f t="array" ref="N21">IFERROR(IF(ETFs!$B$6="All",'ETF Calculations'!D21,(IFERROR(INDEX($A$8:$E$61,$I21,COLUMNS($J$8:M21))," - ")))," - ")</f>
        <v>-</v>
      </c>
      <c r="O21" s="90" t="str" cm="1">
        <f t="array" ref="O21">IFERROR(IF(ETFs!$B$6="All",'ETF Calculations'!E21,(IFERROR(INDEX($A$8:$E$61,$I21,COLUMNS($J$8:N21))," - ")))," - ")</f>
        <v>-</v>
      </c>
    </row>
    <row r="22" spans="1:15" x14ac:dyDescent="0.25">
      <c r="A22" s="48" t="str">
        <f>'EFT Dump'!B17</f>
        <v>Satrix GOVI ETF</v>
      </c>
      <c r="B22" s="36" t="str">
        <f>'EFT Dump'!D17</f>
        <v>19.82</v>
      </c>
      <c r="C22" s="36" t="str">
        <f>'EFT Dump'!E17</f>
        <v>9.49</v>
      </c>
      <c r="D22" s="36" t="str">
        <f>'EFT Dump'!F17</f>
        <v>11.33</v>
      </c>
      <c r="E22" s="36" t="str">
        <f>'EFT Dump'!G17</f>
        <v>7.97</v>
      </c>
      <c r="F22">
        <f>ROWS($A$8:A22)</f>
        <v>15</v>
      </c>
      <c r="G22" t="str">
        <f>IFERROR(SEARCH(ETFs!$B$6,A22),"")</f>
        <v/>
      </c>
      <c r="H22" t="str">
        <f t="shared" si="0"/>
        <v/>
      </c>
      <c r="I22" t="str">
        <f>IFERROR(SMALL($H$8:$H$69,ROWS($G$8:G22)),"")</f>
        <v/>
      </c>
      <c r="K22" t="str" cm="1">
        <f t="array" ref="K22">IFERROR(IF(ETFs!$B$6="All",'ETF Calculations'!A22,(IFERROR(INDEX($A$8:$E$61,$I22,COLUMNS($J$8:J22)),""))),"")</f>
        <v>Satrix GOVI ETF</v>
      </c>
      <c r="L22" s="90" t="str" cm="1">
        <f t="array" ref="L22">IFERROR(IF(ETFs!$B$6="All",'ETF Calculations'!B22,(IFERROR(INDEX($A$8:$E$61,$I22,COLUMNS($J$8:K22))," - ")))," - ")</f>
        <v>19.82</v>
      </c>
      <c r="M22" s="90" t="str" cm="1">
        <f t="array" ref="M22">IFERROR(IF(ETFs!$B$6="All",'ETF Calculations'!C22,(IFERROR(INDEX($A$8:$E$61,$I22,COLUMNS($J$8:L22))," - ")))," - ")</f>
        <v>9.49</v>
      </c>
      <c r="N22" s="90" t="str" cm="1">
        <f t="array" ref="N22">IFERROR(IF(ETFs!$B$6="All",'ETF Calculations'!D22,(IFERROR(INDEX($A$8:$E$61,$I22,COLUMNS($J$8:M22))," - ")))," - ")</f>
        <v>11.33</v>
      </c>
      <c r="O22" s="90" t="str" cm="1">
        <f t="array" ref="O22">IFERROR(IF(ETFs!$B$6="All",'ETF Calculations'!E22,(IFERROR(INDEX($A$8:$E$61,$I22,COLUMNS($J$8:N22))," - ")))," - ")</f>
        <v>7.97</v>
      </c>
    </row>
    <row r="23" spans="1:15" x14ac:dyDescent="0.25">
      <c r="A23" s="48" t="str">
        <f>'EFT Dump'!B18</f>
        <v>Satrix ILBI ETF</v>
      </c>
      <c r="B23" s="36" t="str">
        <f>'EFT Dump'!D18</f>
        <v>8.70</v>
      </c>
      <c r="C23" s="36" t="str">
        <f>'EFT Dump'!E18</f>
        <v>7.91</v>
      </c>
      <c r="D23" s="36" t="str">
        <f>'EFT Dump'!F18</f>
        <v>10.31</v>
      </c>
      <c r="E23" s="36" t="str">
        <f>'EFT Dump'!G18</f>
        <v>-</v>
      </c>
      <c r="F23">
        <f>ROWS($A$8:A23)</f>
        <v>16</v>
      </c>
      <c r="G23" t="str">
        <f>IFERROR(SEARCH(ETFs!$B$6,A23),"")</f>
        <v/>
      </c>
      <c r="H23" t="str">
        <f>IF(G23&lt;&gt;"",F23,"")</f>
        <v/>
      </c>
      <c r="I23" t="str">
        <f>IFERROR(SMALL($H$8:$H$69,ROWS($G$8:G23)),"")</f>
        <v/>
      </c>
      <c r="K23" t="str" cm="1">
        <f t="array" ref="K23">IFERROR(IF(ETFs!$B$6="All",'ETF Calculations'!A23,(IFERROR(INDEX($A$8:$E$61,$I23,COLUMNS($J$8:J23)),""))),"")</f>
        <v>Satrix ILBI ETF</v>
      </c>
      <c r="L23" s="90" t="str" cm="1">
        <f t="array" ref="L23">IFERROR(IF(ETFs!$B$6="All",'ETF Calculations'!B23,(IFERROR(INDEX($A$8:$E$61,$I23,COLUMNS($J$8:K23))," - ")))," - ")</f>
        <v>8.70</v>
      </c>
      <c r="M23" s="90" t="str" cm="1">
        <f t="array" ref="M23">IFERROR(IF(ETFs!$B$6="All",'ETF Calculations'!C23,(IFERROR(INDEX($A$8:$E$61,$I23,COLUMNS($J$8:L23))," - ")))," - ")</f>
        <v>7.91</v>
      </c>
      <c r="N23" s="90" t="str" cm="1">
        <f t="array" ref="N23">IFERROR(IF(ETFs!$B$6="All",'ETF Calculations'!D23,(IFERROR(INDEX($A$8:$E$61,$I23,COLUMNS($J$8:M23))," - ")))," - ")</f>
        <v>10.31</v>
      </c>
      <c r="O23" s="90" t="str" cm="1">
        <f t="array" ref="O23">IFERROR(IF(ETFs!$B$6="All",'ETF Calculations'!E23,(IFERROR(INDEX($A$8:$E$61,$I23,COLUMNS($J$8:N23))," - ")))," - ")</f>
        <v>-</v>
      </c>
    </row>
    <row r="24" spans="1:15" x14ac:dyDescent="0.25">
      <c r="A24" s="48" t="str">
        <f>'EFT Dump'!B19</f>
        <v>Satrix Low Volatility ETF</v>
      </c>
      <c r="B24" s="36" t="str">
        <f>'EFT Dump'!D19</f>
        <v>16.77</v>
      </c>
      <c r="C24" s="36" t="str">
        <f>'EFT Dump'!E19</f>
        <v>7.57</v>
      </c>
      <c r="D24" s="36" t="str">
        <f>'EFT Dump'!F19</f>
        <v>11.21</v>
      </c>
      <c r="E24" s="36" t="str">
        <f>'EFT Dump'!G19</f>
        <v>-</v>
      </c>
      <c r="F24">
        <f>ROWS($A$8:A24)</f>
        <v>17</v>
      </c>
      <c r="G24" t="str">
        <f>IFERROR(SEARCH(ETFs!$B$6,A24),"")</f>
        <v/>
      </c>
      <c r="H24" t="str">
        <f t="shared" si="0"/>
        <v/>
      </c>
      <c r="I24" t="str">
        <f>IFERROR(SMALL($H$8:$H$69,ROWS($G$8:G24)),"")</f>
        <v/>
      </c>
      <c r="K24" t="str" cm="1">
        <f t="array" ref="K24">IFERROR(IF(ETFs!$B$6="All",'ETF Calculations'!A24,(IFERROR(INDEX($A$8:$E$61,$I24,COLUMNS($J$8:J24)),""))),"")</f>
        <v>Satrix Low Volatility ETF</v>
      </c>
      <c r="L24" s="90" t="str" cm="1">
        <f t="array" ref="L24">IFERROR(IF(ETFs!$B$6="All",'ETF Calculations'!B24,(IFERROR(INDEX($A$8:$E$61,$I24,COLUMNS($J$8:K24))," - ")))," - ")</f>
        <v>16.77</v>
      </c>
      <c r="M24" s="90" t="str" cm="1">
        <f t="array" ref="M24">IFERROR(IF(ETFs!$B$6="All",'ETF Calculations'!C24,(IFERROR(INDEX($A$8:$E$61,$I24,COLUMNS($J$8:L24))," - ")))," - ")</f>
        <v>7.57</v>
      </c>
      <c r="N24" s="90" t="str" cm="1">
        <f t="array" ref="N24">IFERROR(IF(ETFs!$B$6="All",'ETF Calculations'!D24,(IFERROR(INDEX($A$8:$E$61,$I24,COLUMNS($J$8:M24))," - ")))," - ")</f>
        <v>11.21</v>
      </c>
      <c r="O24" s="90" t="str" cm="1">
        <f t="array" ref="O24">IFERROR(IF(ETFs!$B$6="All",'ETF Calculations'!E24,(IFERROR(INDEX($A$8:$E$61,$I24,COLUMNS($J$8:N24))," - ")))," - ")</f>
        <v>-</v>
      </c>
    </row>
    <row r="25" spans="1:15" x14ac:dyDescent="0.25">
      <c r="A25" s="48" t="str">
        <f>'EFT Dump'!B20</f>
        <v>Satrix MSCI China Feeder ETF</v>
      </c>
      <c r="B25" s="36" t="str">
        <f>'EFT Dump'!D20</f>
        <v>35.90</v>
      </c>
      <c r="C25" s="36" t="str">
        <f>'EFT Dump'!E20</f>
        <v>11.34</v>
      </c>
      <c r="D25" s="36" t="str">
        <f>'EFT Dump'!F20</f>
        <v>-</v>
      </c>
      <c r="E25" s="36" t="str">
        <f>'EFT Dump'!G20</f>
        <v>-</v>
      </c>
      <c r="F25">
        <f>ROWS($A$8:A25)</f>
        <v>18</v>
      </c>
      <c r="G25" t="str">
        <f>IFERROR(SEARCH(ETFs!$B$6,A25),"")</f>
        <v/>
      </c>
      <c r="H25" t="str">
        <f t="shared" si="0"/>
        <v/>
      </c>
      <c r="I25" t="str">
        <f>IFERROR(SMALL($H$8:$H$69,ROWS($G$8:G25)),"")</f>
        <v/>
      </c>
      <c r="K25" t="str" cm="1">
        <f t="array" ref="K25">IFERROR(IF(ETFs!$B$6="All",'ETF Calculations'!A25,(IFERROR(INDEX($A$8:$E$61,$I25,COLUMNS($J$8:J25)),""))),"")</f>
        <v>Satrix MSCI China Feeder ETF</v>
      </c>
      <c r="L25" s="90" t="str" cm="1">
        <f t="array" ref="L25">IFERROR(IF(ETFs!$B$6="All",'ETF Calculations'!B25,(IFERROR(INDEX($A$8:$E$61,$I25,COLUMNS($J$8:K25))," - ")))," - ")</f>
        <v>35.90</v>
      </c>
      <c r="M25" s="90" t="str" cm="1">
        <f t="array" ref="M25">IFERROR(IF(ETFs!$B$6="All",'ETF Calculations'!C25,(IFERROR(INDEX($A$8:$E$61,$I25,COLUMNS($J$8:L25))," - ")))," - ")</f>
        <v>11.34</v>
      </c>
      <c r="N25" s="90" t="str" cm="1">
        <f t="array" ref="N25">IFERROR(IF(ETFs!$B$6="All",'ETF Calculations'!D25,(IFERROR(INDEX($A$8:$E$61,$I25,COLUMNS($J$8:M25))," - ")))," - ")</f>
        <v>-</v>
      </c>
      <c r="O25" s="90" t="str" cm="1">
        <f t="array" ref="O25">IFERROR(IF(ETFs!$B$6="All",'ETF Calculations'!E25,(IFERROR(INDEX($A$8:$E$61,$I25,COLUMNS($J$8:N25))," - ")))," - ")</f>
        <v>-</v>
      </c>
    </row>
    <row r="26" spans="1:15" x14ac:dyDescent="0.25">
      <c r="A26" s="48" t="str">
        <f>'EFT Dump'!B21</f>
        <v>Satrix MSCI EM ESG Enhanced Feeder ETF</v>
      </c>
      <c r="B26" s="36" t="str">
        <f>'EFT Dump'!D21</f>
        <v>6.20</v>
      </c>
      <c r="C26" s="36" t="str">
        <f>'EFT Dump'!E21</f>
        <v>-</v>
      </c>
      <c r="D26" s="36" t="str">
        <f>'EFT Dump'!F21</f>
        <v>-</v>
      </c>
      <c r="E26" s="36" t="str">
        <f>'EFT Dump'!G21</f>
        <v>-</v>
      </c>
      <c r="F26">
        <f>ROWS($A$8:A26)</f>
        <v>19</v>
      </c>
      <c r="G26" t="str">
        <f>IFERROR(SEARCH(ETFs!$B$6,A26),"")</f>
        <v/>
      </c>
      <c r="H26" t="str">
        <f>IF(G26&lt;&gt;"",F26,"")</f>
        <v/>
      </c>
      <c r="I26" t="str">
        <f>IFERROR(SMALL($H$8:$H$69,ROWS($G$8:G26)),"")</f>
        <v/>
      </c>
      <c r="K26" t="str" cm="1">
        <f t="array" ref="K26">IFERROR(IF(ETFs!$B$6="All",'ETF Calculations'!A26,(IFERROR(INDEX($A$8:$E$61,$I26,COLUMNS($J$8:J26)),""))),"")</f>
        <v>Satrix MSCI EM ESG Enhanced Feeder ETF</v>
      </c>
      <c r="L26" s="90" t="str" cm="1">
        <f t="array" ref="L26">IFERROR(IF(ETFs!$B$6="All",'ETF Calculations'!B26,(IFERROR(INDEX($A$8:$E$61,$I26,COLUMNS($J$8:K26))," - ")))," - ")</f>
        <v>6.20</v>
      </c>
      <c r="M26" s="90" t="str" cm="1">
        <f t="array" ref="M26">IFERROR(IF(ETFs!$B$6="All",'ETF Calculations'!C26,(IFERROR(INDEX($A$8:$E$61,$I26,COLUMNS($J$8:L26))," - ")))," - ")</f>
        <v>-</v>
      </c>
      <c r="N26" s="90" t="str" cm="1">
        <f t="array" ref="N26">IFERROR(IF(ETFs!$B$6="All",'ETF Calculations'!D26,(IFERROR(INDEX($A$8:$E$61,$I26,COLUMNS($J$8:M26))," - ")))," - ")</f>
        <v>-</v>
      </c>
      <c r="O26" s="90" t="str" cm="1">
        <f t="array" ref="O26">IFERROR(IF(ETFs!$B$6="All",'ETF Calculations'!E26,(IFERROR(INDEX($A$8:$E$61,$I26,COLUMNS($J$8:N26))," - ")))," - ")</f>
        <v>-</v>
      </c>
    </row>
    <row r="27" spans="1:15" x14ac:dyDescent="0.25">
      <c r="A27" s="48" t="str">
        <f>'EFT Dump'!B22</f>
        <v>Satrix MSCI World ESG Enhanced Feed</v>
      </c>
      <c r="B27" s="36" t="str">
        <f>'EFT Dump'!D22</f>
        <v>3.03</v>
      </c>
      <c r="C27" s="36" t="str">
        <f>'EFT Dump'!E22</f>
        <v>14.78</v>
      </c>
      <c r="D27" s="36" t="str">
        <f>'EFT Dump'!F22</f>
        <v>-</v>
      </c>
      <c r="E27" s="36" t="str">
        <f>'EFT Dump'!G22</f>
        <v>-</v>
      </c>
      <c r="F27">
        <f>ROWS($A$8:A27)</f>
        <v>20</v>
      </c>
      <c r="G27" t="str">
        <f>IFERROR(SEARCH(ETFs!$B$6,A27),"")</f>
        <v/>
      </c>
      <c r="H27" t="str">
        <f t="shared" si="0"/>
        <v/>
      </c>
      <c r="I27" t="str">
        <f>IFERROR(SMALL($H$8:$H$69,ROWS($G$8:G27)),"")</f>
        <v/>
      </c>
      <c r="K27" t="str" cm="1">
        <f t="array" ref="K27">IFERROR(IF(ETFs!$B$6="All",'ETF Calculations'!A27,(IFERROR(INDEX($A$8:$E$61,$I27,COLUMNS($J$8:J27)),""))),"")</f>
        <v>Satrix MSCI World ESG Enhanced Feed</v>
      </c>
      <c r="L27" s="90" t="str" cm="1">
        <f t="array" ref="L27">IFERROR(IF(ETFs!$B$6="All",'ETF Calculations'!B27,(IFERROR(INDEX($A$8:$E$61,$I27,COLUMNS($J$8:K27))," - ")))," - ")</f>
        <v>3.03</v>
      </c>
      <c r="M27" s="90" t="str" cm="1">
        <f t="array" ref="M27">IFERROR(IF(ETFs!$B$6="All",'ETF Calculations'!C27,(IFERROR(INDEX($A$8:$E$61,$I27,COLUMNS($J$8:L27))," - ")))," - ")</f>
        <v>14.78</v>
      </c>
      <c r="N27" s="90" t="str" cm="1">
        <f t="array" ref="N27">IFERROR(IF(ETFs!$B$6="All",'ETF Calculations'!D27,(IFERROR(INDEX($A$8:$E$61,$I27,COLUMNS($J$8:M27))," - ")))," - ")</f>
        <v>-</v>
      </c>
      <c r="O27" s="90" t="str" cm="1">
        <f t="array" ref="O27">IFERROR(IF(ETFs!$B$6="All",'ETF Calculations'!E27,(IFERROR(INDEX($A$8:$E$61,$I27,COLUMNS($J$8:N27))," - ")))," - ")</f>
        <v>-</v>
      </c>
    </row>
    <row r="28" spans="1:15" x14ac:dyDescent="0.25">
      <c r="A28" s="48" t="str">
        <f>'EFT Dump'!B23</f>
        <v>Satrix MSCI World Equity Feeder ETF</v>
      </c>
      <c r="B28" s="36" t="str">
        <f>'EFT Dump'!D23</f>
        <v>3.86</v>
      </c>
      <c r="C28" s="36" t="str">
        <f>'EFT Dump'!E23</f>
        <v>16.05</v>
      </c>
      <c r="D28" s="36" t="str">
        <f>'EFT Dump'!F23</f>
        <v>16.39</v>
      </c>
      <c r="E28" s="36" t="str">
        <f>'EFT Dump'!G23</f>
        <v>-</v>
      </c>
      <c r="F28">
        <f>ROWS($A$8:A28)</f>
        <v>21</v>
      </c>
      <c r="G28" t="str">
        <f>IFERROR(SEARCH(ETFs!$B$6,A28),"")</f>
        <v/>
      </c>
      <c r="H28" t="str">
        <f t="shared" si="0"/>
        <v/>
      </c>
      <c r="I28" t="str">
        <f>IFERROR(SMALL($H$8:$H$69,ROWS($G$8:G28)),"")</f>
        <v/>
      </c>
      <c r="K28" t="str" cm="1">
        <f t="array" ref="K28">IFERROR(IF(ETFs!$B$6="All",'ETF Calculations'!A28,(IFERROR(INDEX($A$8:$E$61,$I28,COLUMNS($J$8:J28)),""))),"")</f>
        <v>Satrix MSCI World Equity Feeder ETF</v>
      </c>
      <c r="L28" s="90" t="str" cm="1">
        <f t="array" ref="L28">IFERROR(IF(ETFs!$B$6="All",'ETF Calculations'!B28,(IFERROR(INDEX($A$8:$E$61,$I28,COLUMNS($J$8:K28))," - ")))," - ")</f>
        <v>3.86</v>
      </c>
      <c r="M28" s="90" t="str" cm="1">
        <f t="array" ref="M28">IFERROR(IF(ETFs!$B$6="All",'ETF Calculations'!C28,(IFERROR(INDEX($A$8:$E$61,$I28,COLUMNS($J$8:L28))," - ")))," - ")</f>
        <v>16.05</v>
      </c>
      <c r="N28" s="90" t="str" cm="1">
        <f t="array" ref="N28">IFERROR(IF(ETFs!$B$6="All",'ETF Calculations'!D28,(IFERROR(INDEX($A$8:$E$61,$I28,COLUMNS($J$8:M28))," - ")))," - ")</f>
        <v>16.39</v>
      </c>
      <c r="O28" s="90" t="str" cm="1">
        <f t="array" ref="O28">IFERROR(IF(ETFs!$B$6="All",'ETF Calculations'!E28,(IFERROR(INDEX($A$8:$E$61,$I28,COLUMNS($J$8:N28))," - ")))," - ")</f>
        <v>-</v>
      </c>
    </row>
    <row r="29" spans="1:15" x14ac:dyDescent="0.25">
      <c r="A29" s="48" t="str">
        <f>'EFT Dump'!B24</f>
        <v>Satrix Multi Asset Passive Portfolios Solutions Growth ETF</v>
      </c>
      <c r="B29" s="36" t="str">
        <f>'EFT Dump'!D24</f>
        <v>19.45</v>
      </c>
      <c r="C29" s="36" t="str">
        <f>'EFT Dump'!E24</f>
        <v>7.43</v>
      </c>
      <c r="D29" s="36" t="str">
        <f>'EFT Dump'!F24</f>
        <v>13.67</v>
      </c>
      <c r="E29" s="36" t="str">
        <f>'EFT Dump'!G24</f>
        <v>6.22</v>
      </c>
      <c r="F29">
        <f>ROWS($A$8:A29)</f>
        <v>22</v>
      </c>
      <c r="G29" t="str">
        <f>IFERROR(SEARCH(ETFs!$B$6,A29),"")</f>
        <v/>
      </c>
      <c r="H29" t="str">
        <f t="shared" si="0"/>
        <v/>
      </c>
      <c r="I29" t="str">
        <f>IFERROR(SMALL($H$8:$H$69,ROWS($G$8:G29)),"")</f>
        <v/>
      </c>
      <c r="K29" t="str" cm="1">
        <f t="array" ref="K29">IFERROR(IF(ETFs!$B$6="All",'ETF Calculations'!A29,(IFERROR(INDEX($A$8:$E$61,$I29,COLUMNS($J$8:J29)),""))),"")</f>
        <v>Satrix Multi Asset Passive Portfolios Solutions Growth ETF</v>
      </c>
      <c r="L29" s="90" t="str" cm="1">
        <f t="array" ref="L29">IFERROR(IF(ETFs!$B$6="All",'ETF Calculations'!B29,(IFERROR(INDEX($A$8:$E$61,$I29,COLUMNS($J$8:K29))," - ")))," - ")</f>
        <v>19.45</v>
      </c>
      <c r="M29" s="90" t="str" cm="1">
        <f t="array" ref="M29">IFERROR(IF(ETFs!$B$6="All",'ETF Calculations'!C29,(IFERROR(INDEX($A$8:$E$61,$I29,COLUMNS($J$8:L29))," - ")))," - ")</f>
        <v>7.43</v>
      </c>
      <c r="N29" s="90" t="str" cm="1">
        <f t="array" ref="N29">IFERROR(IF(ETFs!$B$6="All",'ETF Calculations'!D29,(IFERROR(INDEX($A$8:$E$61,$I29,COLUMNS($J$8:M29))," - ")))," - ")</f>
        <v>13.67</v>
      </c>
      <c r="O29" s="90" t="str" cm="1">
        <f t="array" ref="O29">IFERROR(IF(ETFs!$B$6="All",'ETF Calculations'!E29,(IFERROR(INDEX($A$8:$E$61,$I29,COLUMNS($J$8:N29))," - ")))," - ")</f>
        <v>6.22</v>
      </c>
    </row>
    <row r="30" spans="1:15" x14ac:dyDescent="0.25">
      <c r="A30" s="48" t="str">
        <f>'EFT Dump'!B25</f>
        <v>Satrix Multi Asset Passive Portfolios Solutions Protect ETF</v>
      </c>
      <c r="B30" s="36" t="str">
        <f>'EFT Dump'!D25</f>
        <v>15.51</v>
      </c>
      <c r="C30" s="36" t="str">
        <f>'EFT Dump'!E25</f>
        <v>7.35</v>
      </c>
      <c r="D30" s="36" t="str">
        <f>'EFT Dump'!F25</f>
        <v>11.54</v>
      </c>
      <c r="E30" s="36" t="str">
        <f>'EFT Dump'!G25</f>
        <v>6.03</v>
      </c>
      <c r="F30">
        <f>ROWS($A$8:A30)</f>
        <v>23</v>
      </c>
      <c r="G30" t="str">
        <f>IFERROR(SEARCH(ETFs!$B$6,A30),"")</f>
        <v/>
      </c>
      <c r="H30" t="str">
        <f t="shared" si="0"/>
        <v/>
      </c>
      <c r="I30" t="str">
        <f>IFERROR(SMALL($H$8:$H$69,ROWS($G$8:G30)),"")</f>
        <v/>
      </c>
      <c r="K30" t="str" cm="1">
        <f t="array" ref="K30">IFERROR(IF(ETFs!$B$6="All",'ETF Calculations'!A30,(IFERROR(INDEX($A$8:$E$61,$I30,COLUMNS($J$8:J30)),""))),"")</f>
        <v>Satrix Multi Asset Passive Portfolios Solutions Protect ETF</v>
      </c>
      <c r="L30" s="90" t="str" cm="1">
        <f t="array" ref="L30">IFERROR(IF(ETFs!$B$6="All",'ETF Calculations'!B30,(IFERROR(INDEX($A$8:$E$61,$I30,COLUMNS($J$8:K30))," - ")))," - ")</f>
        <v>15.51</v>
      </c>
      <c r="M30" s="90" t="str" cm="1">
        <f t="array" ref="M30">IFERROR(IF(ETFs!$B$6="All",'ETF Calculations'!C30,(IFERROR(INDEX($A$8:$E$61,$I30,COLUMNS($J$8:L30))," - ")))," - ")</f>
        <v>7.35</v>
      </c>
      <c r="N30" s="90" t="str" cm="1">
        <f t="array" ref="N30">IFERROR(IF(ETFs!$B$6="All",'ETF Calculations'!D30,(IFERROR(INDEX($A$8:$E$61,$I30,COLUMNS($J$8:M30))," - ")))," - ")</f>
        <v>11.54</v>
      </c>
      <c r="O30" s="90" t="str" cm="1">
        <f t="array" ref="O30">IFERROR(IF(ETFs!$B$6="All",'ETF Calculations'!E30,(IFERROR(INDEX($A$8:$E$61,$I30,COLUMNS($J$8:N30))," - ")))," - ")</f>
        <v>6.03</v>
      </c>
    </row>
    <row r="31" spans="1:15" x14ac:dyDescent="0.25">
      <c r="A31" s="48" t="str">
        <f>'EFT Dump'!B26</f>
        <v>Satrix Property ETF</v>
      </c>
      <c r="B31" s="36" t="str">
        <f>'EFT Dump'!D26</f>
        <v>20.86</v>
      </c>
      <c r="C31" s="36" t="str">
        <f>'EFT Dump'!E26</f>
        <v>10.47</v>
      </c>
      <c r="D31" s="36" t="str">
        <f>'EFT Dump'!F26</f>
        <v>17.00</v>
      </c>
      <c r="E31" s="36" t="str">
        <f>'EFT Dump'!G26</f>
        <v>-</v>
      </c>
      <c r="F31">
        <f>ROWS($A$8:A31)</f>
        <v>24</v>
      </c>
      <c r="G31" t="str">
        <f>IFERROR(SEARCH(ETFs!$B$6,A31),"")</f>
        <v/>
      </c>
      <c r="H31" t="str">
        <f t="shared" si="0"/>
        <v/>
      </c>
      <c r="I31" t="str">
        <f>IFERROR(SMALL($H$8:$H$69,ROWS($G$8:G31)),"")</f>
        <v/>
      </c>
      <c r="K31" t="str" cm="1">
        <f t="array" ref="K31">IFERROR(IF(ETFs!$B$6="All",'ETF Calculations'!A31,(IFERROR(INDEX($A$8:$E$61,$I31,COLUMNS($J$8:J31)),""))),"")</f>
        <v>Satrix Property ETF</v>
      </c>
      <c r="L31" s="90" t="str" cm="1">
        <f t="array" ref="L31">IFERROR(IF(ETFs!$B$6="All",'ETF Calculations'!B31,(IFERROR(INDEX($A$8:$E$61,$I31,COLUMNS($J$8:K31))," - ")))," - ")</f>
        <v>20.86</v>
      </c>
      <c r="M31" s="90" t="str" cm="1">
        <f t="array" ref="M31">IFERROR(IF(ETFs!$B$6="All",'ETF Calculations'!C31,(IFERROR(INDEX($A$8:$E$61,$I31,COLUMNS($J$8:L31))," - ")))," - ")</f>
        <v>10.47</v>
      </c>
      <c r="N31" s="90" t="str" cm="1">
        <f t="array" ref="N31">IFERROR(IF(ETFs!$B$6="All",'ETF Calculations'!D31,(IFERROR(INDEX($A$8:$E$61,$I31,COLUMNS($J$8:M31))," - ")))," - ")</f>
        <v>17.00</v>
      </c>
      <c r="O31" s="90" t="str" cm="1">
        <f t="array" ref="O31">IFERROR(IF(ETFs!$B$6="All",'ETF Calculations'!E31,(IFERROR(INDEX($A$8:$E$61,$I31,COLUMNS($J$8:N31))," - ")))," - ")</f>
        <v>-</v>
      </c>
    </row>
    <row r="32" spans="1:15" x14ac:dyDescent="0.25">
      <c r="A32" s="48" t="str">
        <f>'EFT Dump'!B27</f>
        <v>Satrix Quality South Africa ETF</v>
      </c>
      <c r="B32" s="36" t="str">
        <f>'EFT Dump'!D27</f>
        <v>21.24</v>
      </c>
      <c r="C32" s="36" t="str">
        <f>'EFT Dump'!E27</f>
        <v>5.88</v>
      </c>
      <c r="D32" s="36" t="str">
        <f>'EFT Dump'!F27</f>
        <v>13.42</v>
      </c>
      <c r="E32" s="36" t="str">
        <f>'EFT Dump'!G27</f>
        <v>-</v>
      </c>
      <c r="F32">
        <f>ROWS($A$8:A32)</f>
        <v>25</v>
      </c>
      <c r="G32" t="str">
        <f>IFERROR(SEARCH(ETFs!$B$6,A32),"")</f>
        <v/>
      </c>
      <c r="H32" t="str">
        <f t="shared" si="0"/>
        <v/>
      </c>
      <c r="I32" t="str">
        <f>IFERROR(SMALL($H$8:$H$69,ROWS($G$8:G32)),"")</f>
        <v/>
      </c>
      <c r="K32" t="str" cm="1">
        <f t="array" ref="K32">IFERROR(IF(ETFs!$B$6="All",'ETF Calculations'!A32,(IFERROR(INDEX($A$8:$E$61,$I32,COLUMNS($J$8:J32)),""))),"")</f>
        <v>Satrix Quality South Africa ETF</v>
      </c>
      <c r="L32" s="90" t="str" cm="1">
        <f t="array" ref="L32">IFERROR(IF(ETFs!$B$6="All",'ETF Calculations'!B32,(IFERROR(INDEX($A$8:$E$61,$I32,COLUMNS($J$8:K32))," - ")))," - ")</f>
        <v>21.24</v>
      </c>
      <c r="M32" s="90" t="str" cm="1">
        <f t="array" ref="M32">IFERROR(IF(ETFs!$B$6="All",'ETF Calculations'!C32,(IFERROR(INDEX($A$8:$E$61,$I32,COLUMNS($J$8:L32))," - ")))," - ")</f>
        <v>5.88</v>
      </c>
      <c r="N32" s="90" t="str" cm="1">
        <f t="array" ref="N32">IFERROR(IF(ETFs!$B$6="All",'ETF Calculations'!D32,(IFERROR(INDEX($A$8:$E$61,$I32,COLUMNS($J$8:M32))," - ")))," - ")</f>
        <v>13.42</v>
      </c>
      <c r="O32" s="90" t="str" cm="1">
        <f t="array" ref="O32">IFERROR(IF(ETFs!$B$6="All",'ETF Calculations'!E32,(IFERROR(INDEX($A$8:$E$61,$I32,COLUMNS($J$8:N32))," - ")))," - ")</f>
        <v>-</v>
      </c>
    </row>
    <row r="33" spans="1:15" x14ac:dyDescent="0.25">
      <c r="A33" s="48" t="str">
        <f>'EFT Dump'!B28</f>
        <v>Satrix S&amp;P Namibia Bond ETF</v>
      </c>
      <c r="B33" s="36" t="str">
        <f>'EFT Dump'!D28</f>
        <v>20.91</v>
      </c>
      <c r="C33" s="36" t="str">
        <f>'EFT Dump'!E28</f>
        <v>12.97</v>
      </c>
      <c r="D33" s="36" t="str">
        <f>'EFT Dump'!F28</f>
        <v>13.32</v>
      </c>
      <c r="E33" s="36" t="str">
        <f>'EFT Dump'!G28</f>
        <v>-</v>
      </c>
      <c r="F33">
        <f>ROWS($A$8:A33)</f>
        <v>26</v>
      </c>
      <c r="G33" t="str">
        <f>IFERROR(SEARCH(ETFs!$B$6,A33),"")</f>
        <v/>
      </c>
      <c r="H33" t="str">
        <f t="shared" si="0"/>
        <v/>
      </c>
      <c r="I33" t="str">
        <f>IFERROR(SMALL($H$8:$H$69,ROWS($G$8:G33)),"")</f>
        <v/>
      </c>
      <c r="K33" t="str" cm="1">
        <f t="array" ref="K33">IFERROR(IF(ETFs!$B$6="All",'ETF Calculations'!A33,(IFERROR(INDEX($A$8:$E$61,$I33,COLUMNS($J$8:J33)),""))),"")</f>
        <v>Satrix S&amp;P Namibia Bond ETF</v>
      </c>
      <c r="L33" s="90" t="str" cm="1">
        <f t="array" ref="L33">IFERROR(IF(ETFs!$B$6="All",'ETF Calculations'!B33,(IFERROR(INDEX($A$8:$E$61,$I33,COLUMNS($J$8:K33))," - ")))," - ")</f>
        <v>20.91</v>
      </c>
      <c r="M33" s="90" t="str" cm="1">
        <f t="array" ref="M33">IFERROR(IF(ETFs!$B$6="All",'ETF Calculations'!C33,(IFERROR(INDEX($A$8:$E$61,$I33,COLUMNS($J$8:L33))," - ")))," - ")</f>
        <v>12.97</v>
      </c>
      <c r="N33" s="90" t="str" cm="1">
        <f t="array" ref="N33">IFERROR(IF(ETFs!$B$6="All",'ETF Calculations'!D33,(IFERROR(INDEX($A$8:$E$61,$I33,COLUMNS($J$8:M33))," - ")))," - ")</f>
        <v>13.32</v>
      </c>
      <c r="O33" s="90" t="str" cm="1">
        <f t="array" ref="O33">IFERROR(IF(ETFs!$B$6="All",'ETF Calculations'!E33,(IFERROR(INDEX($A$8:$E$61,$I33,COLUMNS($J$8:N33))," - ")))," - ")</f>
        <v>-</v>
      </c>
    </row>
    <row r="34" spans="1:15" x14ac:dyDescent="0.25">
      <c r="A34" s="48" t="str">
        <f>'EFT Dump'!B29</f>
        <v>Satrix SA Bond Portfolio ETF</v>
      </c>
      <c r="B34" s="36" t="str">
        <f>'EFT Dump'!D29</f>
        <v>20.12</v>
      </c>
      <c r="C34" s="36" t="str">
        <f>'EFT Dump'!E29</f>
        <v>9.62</v>
      </c>
      <c r="D34" s="36" t="str">
        <f>'EFT Dump'!F29</f>
        <v>-</v>
      </c>
      <c r="E34" s="36" t="str">
        <f>'EFT Dump'!G29</f>
        <v>-</v>
      </c>
      <c r="F34">
        <f>ROWS($A$8:A34)</f>
        <v>27</v>
      </c>
      <c r="G34" t="str">
        <f>IFERROR(SEARCH(ETFs!$B$6,A34),"")</f>
        <v/>
      </c>
      <c r="H34" t="str">
        <f t="shared" si="0"/>
        <v/>
      </c>
      <c r="I34" t="str">
        <f>IFERROR(SMALL($H$8:$H$69,ROWS($G$8:G34)),"")</f>
        <v/>
      </c>
      <c r="K34" t="str" cm="1">
        <f t="array" ref="K34">IFERROR(IF(ETFs!$B$6="All",'ETF Calculations'!A34,(IFERROR(INDEX($A$8:$E$61,$I34,COLUMNS($J$8:J34)),""))),"")</f>
        <v>Satrix SA Bond Portfolio ETF</v>
      </c>
      <c r="L34" s="90" t="str" cm="1">
        <f t="array" ref="L34">IFERROR(IF(ETFs!$B$6="All",'ETF Calculations'!B34,(IFERROR(INDEX($A$8:$E$61,$I34,COLUMNS($J$8:K34))," - ")))," - ")</f>
        <v>20.12</v>
      </c>
      <c r="M34" s="90" t="str" cm="1">
        <f t="array" ref="M34">IFERROR(IF(ETFs!$B$6="All",'ETF Calculations'!C34,(IFERROR(INDEX($A$8:$E$61,$I34,COLUMNS($J$8:L34))," - ")))," - ")</f>
        <v>9.62</v>
      </c>
      <c r="N34" s="90" t="str" cm="1">
        <f t="array" ref="N34">IFERROR(IF(ETFs!$B$6="All",'ETF Calculations'!D34,(IFERROR(INDEX($A$8:$E$61,$I34,COLUMNS($J$8:M34))," - ")))," - ")</f>
        <v>-</v>
      </c>
      <c r="O34" s="90" t="str" cm="1">
        <f t="array" ref="O34">IFERROR(IF(ETFs!$B$6="All",'ETF Calculations'!E34,(IFERROR(INDEX($A$8:$E$61,$I34,COLUMNS($J$8:N34))," - ")))," - ")</f>
        <v>-</v>
      </c>
    </row>
    <row r="35" spans="1:15" x14ac:dyDescent="0.25">
      <c r="A35" s="48" t="str">
        <f>'EFT Dump'!B30</f>
        <v>Satrix Top 40 ETF</v>
      </c>
      <c r="B35" s="36" t="str">
        <f>'EFT Dump'!D30</f>
        <v>23.73</v>
      </c>
      <c r="C35" s="36" t="str">
        <f>'EFT Dump'!E30</f>
        <v>9.76</v>
      </c>
      <c r="D35" s="36" t="str">
        <f>'EFT Dump'!F30</f>
        <v>18.91</v>
      </c>
      <c r="E35" s="36" t="str">
        <f>'EFT Dump'!G30</f>
        <v>9.11</v>
      </c>
      <c r="F35">
        <f>ROWS($A$8:A35)</f>
        <v>28</v>
      </c>
      <c r="G35" t="str">
        <f>IFERROR(SEARCH(ETFs!$B$6,A35),"")</f>
        <v/>
      </c>
      <c r="H35" t="str">
        <f t="shared" si="0"/>
        <v/>
      </c>
      <c r="I35" t="str">
        <f>IFERROR(SMALL($H$8:$H$69,ROWS($G$8:G35)),"")</f>
        <v/>
      </c>
      <c r="K35" t="str" cm="1">
        <f t="array" ref="K35">IFERROR(IF(ETFs!$B$6="All",'ETF Calculations'!A35,(IFERROR(INDEX($A$8:$E$61,$I35,COLUMNS($J$8:J35)),""))),"")</f>
        <v>Satrix Top 40 ETF</v>
      </c>
      <c r="L35" s="90" t="str" cm="1">
        <f t="array" ref="L35">IFERROR(IF(ETFs!$B$6="All",'ETF Calculations'!B35,(IFERROR(INDEX($A$8:$E$61,$I35,COLUMNS($J$8:K35))," - ")))," - ")</f>
        <v>23.73</v>
      </c>
      <c r="M35" s="90" t="str" cm="1">
        <f t="array" ref="M35">IFERROR(IF(ETFs!$B$6="All",'ETF Calculations'!C35,(IFERROR(INDEX($A$8:$E$61,$I35,COLUMNS($J$8:L35))," - ")))," - ")</f>
        <v>9.76</v>
      </c>
      <c r="N35" s="90" t="str" cm="1">
        <f t="array" ref="N35">IFERROR(IF(ETFs!$B$6="All",'ETF Calculations'!D35,(IFERROR(INDEX($A$8:$E$61,$I35,COLUMNS($J$8:M35))," - ")))," - ")</f>
        <v>18.91</v>
      </c>
      <c r="O35" s="90" t="str" cm="1">
        <f t="array" ref="O35">IFERROR(IF(ETFs!$B$6="All",'ETF Calculations'!E35,(IFERROR(INDEX($A$8:$E$61,$I35,COLUMNS($J$8:N35))," - ")))," - ")</f>
        <v>9.11</v>
      </c>
    </row>
    <row r="36" spans="1:15" x14ac:dyDescent="0.25">
      <c r="A36" s="48" t="str">
        <f>'EFT Dump'!B31</f>
        <v>Satrix Capped All Share ETF</v>
      </c>
      <c r="B36" s="36" t="str">
        <f>'EFT Dump'!D31</f>
        <v>21.06</v>
      </c>
      <c r="C36" s="36" t="str">
        <f>'EFT Dump'!E31</f>
        <v>-</v>
      </c>
      <c r="D36" s="36" t="str">
        <f>'EFT Dump'!F31</f>
        <v>-</v>
      </c>
      <c r="E36" s="36" t="str">
        <f>'EFT Dump'!G31</f>
        <v>-</v>
      </c>
      <c r="F36">
        <f>ROWS($A$8:A36)</f>
        <v>29</v>
      </c>
      <c r="G36">
        <f>IFERROR(SEARCH(ETFs!$B$6,A36),"")</f>
        <v>15</v>
      </c>
      <c r="H36">
        <f t="shared" si="0"/>
        <v>29</v>
      </c>
      <c r="I36" t="str">
        <f>IFERROR(SMALL($H$8:$H$69,ROWS($G$8:G36)),"")</f>
        <v/>
      </c>
      <c r="K36" t="str" cm="1">
        <f t="array" ref="K36">IFERROR(IF(ETFs!$B$6="All",'ETF Calculations'!A36,(IFERROR(INDEX($A$8:$E$61,$I36,COLUMNS($J$8:J36)),""))),"")</f>
        <v>Satrix Capped All Share ETF</v>
      </c>
      <c r="L36" s="90" t="str" cm="1">
        <f t="array" ref="L36">IFERROR(IF(ETFs!$B$6="All",'ETF Calculations'!B36,(IFERROR(INDEX($A$8:$E$61,$I36,COLUMNS($J$8:K36))," - ")))," - ")</f>
        <v>21.06</v>
      </c>
      <c r="M36" s="90" t="str" cm="1">
        <f t="array" ref="M36">IFERROR(IF(ETFs!$B$6="All",'ETF Calculations'!C36,(IFERROR(INDEX($A$8:$E$61,$I36,COLUMNS($J$8:L36))," - ")))," - ")</f>
        <v>-</v>
      </c>
      <c r="N36" s="90" t="str" cm="1">
        <f t="array" ref="N36">IFERROR(IF(ETFs!$B$6="All",'ETF Calculations'!D36,(IFERROR(INDEX($A$8:$E$61,$I36,COLUMNS($J$8:M36))," - ")))," - ")</f>
        <v>-</v>
      </c>
      <c r="O36" s="90" t="str" cm="1">
        <f t="array" ref="O36">IFERROR(IF(ETFs!$B$6="All",'ETF Calculations'!E36,(IFERROR(INDEX($A$8:$E$61,$I36,COLUMNS($J$8:N36))," - ")))," - ")</f>
        <v>-</v>
      </c>
    </row>
    <row r="37" spans="1:15" x14ac:dyDescent="0.25">
      <c r="A37" s="48" t="str">
        <f>'EFT Dump'!B32</f>
        <v>Satrix Capped INDI ETF</v>
      </c>
      <c r="B37" s="36" t="str">
        <f>'EFT Dump'!D32</f>
        <v>20.07</v>
      </c>
      <c r="C37" s="36" t="str">
        <f>'EFT Dump'!E32</f>
        <v>16.24</v>
      </c>
      <c r="D37" s="36" t="str">
        <f>'EFT Dump'!F32</f>
        <v>16.06</v>
      </c>
      <c r="E37" s="36" t="str">
        <f>'EFT Dump'!G32</f>
        <v>8.09</v>
      </c>
      <c r="F37">
        <f>ROWS($A$8:A37)</f>
        <v>30</v>
      </c>
      <c r="G37" t="str">
        <f>IFERROR(SEARCH(ETFs!$B$6,A37),"")</f>
        <v/>
      </c>
      <c r="H37" t="str">
        <f t="shared" si="0"/>
        <v/>
      </c>
      <c r="I37" t="str">
        <f>IFERROR(SMALL($H$8:$H$69,ROWS($G$8:G37)),"")</f>
        <v/>
      </c>
      <c r="K37" t="str" cm="1">
        <f t="array" ref="K37">IFERROR(IF(ETFs!$B$6="All",'ETF Calculations'!A37,(IFERROR(INDEX($A$8:$E$61,$I37,COLUMNS($J$8:J37)),""))),"")</f>
        <v>Satrix Capped INDI ETF</v>
      </c>
      <c r="L37" s="90" t="str" cm="1">
        <f t="array" ref="L37">IFERROR(IF(ETFs!$B$6="All",'ETF Calculations'!B37,(IFERROR(INDEX($A$8:$E$61,$I37,COLUMNS($J$8:K37))," - ")))," - ")</f>
        <v>20.07</v>
      </c>
      <c r="M37" s="90" t="str" cm="1">
        <f t="array" ref="M37">IFERROR(IF(ETFs!$B$6="All",'ETF Calculations'!C37,(IFERROR(INDEX($A$8:$E$61,$I37,COLUMNS($J$8:L37))," - ")))," - ")</f>
        <v>16.24</v>
      </c>
      <c r="N37" s="90" t="str" cm="1">
        <f t="array" ref="N37">IFERROR(IF(ETFs!$B$6="All",'ETF Calculations'!D37,(IFERROR(INDEX($A$8:$E$61,$I37,COLUMNS($J$8:M37))," - ")))," - ")</f>
        <v>16.06</v>
      </c>
      <c r="O37" s="90" t="str" cm="1">
        <f t="array" ref="O37">IFERROR(IF(ETFs!$B$6="All",'ETF Calculations'!E37,(IFERROR(INDEX($A$8:$E$61,$I37,COLUMNS($J$8:N37))," - ")))," - ")</f>
        <v>8.09</v>
      </c>
    </row>
    <row r="38" spans="1:15" x14ac:dyDescent="0.25">
      <c r="A38" s="48" t="str">
        <f>'EFT Dump'!B33</f>
        <v>Satrix FINI ETF</v>
      </c>
      <c r="B38" s="36" t="str">
        <f>'EFT Dump'!D33</f>
        <v>27.69</v>
      </c>
      <c r="C38" s="36" t="str">
        <f>'EFT Dump'!E33</f>
        <v>9.54</v>
      </c>
      <c r="D38" s="36" t="str">
        <f>'EFT Dump'!F33</f>
        <v>21.62</v>
      </c>
      <c r="E38" s="36" t="str">
        <f>'EFT Dump'!G33</f>
        <v>6.19</v>
      </c>
      <c r="F38">
        <f>ROWS($A$8:A38)</f>
        <v>31</v>
      </c>
      <c r="G38" t="str">
        <f>IFERROR(SEARCH(ETFs!$B$6,A38),"")</f>
        <v/>
      </c>
      <c r="H38" t="str">
        <f t="shared" si="0"/>
        <v/>
      </c>
      <c r="I38" t="str">
        <f>IFERROR(SMALL($H$8:$H$69,ROWS($G$8:G38)),"")</f>
        <v/>
      </c>
      <c r="K38" t="str" cm="1">
        <f t="array" ref="K38">IFERROR(IF(ETFs!$B$6="All",'ETF Calculations'!A38,(IFERROR(INDEX($A$8:$E$61,$I38,COLUMNS($J$8:J38)),""))),"")</f>
        <v>Satrix FINI ETF</v>
      </c>
      <c r="L38" s="90" t="str" cm="1">
        <f t="array" ref="L38">IFERROR(IF(ETFs!$B$6="All",'ETF Calculations'!B38,(IFERROR(INDEX($A$8:$E$61,$I38,COLUMNS($J$8:K38))," - ")))," - ")</f>
        <v>27.69</v>
      </c>
      <c r="M38" s="90" t="str" cm="1">
        <f t="array" ref="M38">IFERROR(IF(ETFs!$B$6="All",'ETF Calculations'!C38,(IFERROR(INDEX($A$8:$E$61,$I38,COLUMNS($J$8:L38))," - ")))," - ")</f>
        <v>9.54</v>
      </c>
      <c r="N38" s="90" t="str" cm="1">
        <f t="array" ref="N38">IFERROR(IF(ETFs!$B$6="All",'ETF Calculations'!D38,(IFERROR(INDEX($A$8:$E$61,$I38,COLUMNS($J$8:M38))," - ")))," - ")</f>
        <v>21.62</v>
      </c>
      <c r="O38" s="90" t="str" cm="1">
        <f t="array" ref="O38">IFERROR(IF(ETFs!$B$6="All",'ETF Calculations'!E38,(IFERROR(INDEX($A$8:$E$61,$I38,COLUMNS($J$8:N38))," - ")))," - ")</f>
        <v>6.19</v>
      </c>
    </row>
    <row r="39" spans="1:15" x14ac:dyDescent="0.25">
      <c r="A39" s="48" t="str">
        <f>'EFT Dump'!B34</f>
        <v>Satrix Global Infrastructure Feeder ETF</v>
      </c>
      <c r="B39" s="36" t="str">
        <f>'EFT Dump'!D34</f>
        <v>9.34</v>
      </c>
      <c r="C39" s="36" t="str">
        <f>'EFT Dump'!E34</f>
        <v>-</v>
      </c>
      <c r="D39" s="36" t="str">
        <f>'EFT Dump'!F34</f>
        <v>-</v>
      </c>
      <c r="E39" s="36" t="str">
        <f>'EFT Dump'!G34</f>
        <v>-</v>
      </c>
      <c r="F39">
        <f>ROWS($A$8:A39)</f>
        <v>32</v>
      </c>
      <c r="G39" t="str">
        <f>IFERROR(SEARCH(ETFs!$B$6,A39),"")</f>
        <v/>
      </c>
      <c r="H39" t="str">
        <f t="shared" si="0"/>
        <v/>
      </c>
      <c r="I39" t="str">
        <f>IFERROR(SMALL($H$8:$H$69,ROWS($G$8:G39)),"")</f>
        <v/>
      </c>
      <c r="K39" t="str" cm="1">
        <f t="array" ref="K39">IFERROR(IF(ETFs!$B$6="All",'ETF Calculations'!A39,(IFERROR(INDEX($A$8:$E$61,$I39,COLUMNS($J$8:J39)),""))),"")</f>
        <v>Satrix Global Infrastructure Feeder ETF</v>
      </c>
      <c r="L39" s="90" t="str" cm="1">
        <f t="array" ref="L39">IFERROR(IF(ETFs!$B$6="All",'ETF Calculations'!B39,(IFERROR(INDEX($A$8:$E$61,$I39,COLUMNS($J$8:K39))," - ")))," - ")</f>
        <v>9.34</v>
      </c>
      <c r="M39" s="90" t="str" cm="1">
        <f t="array" ref="M39">IFERROR(IF(ETFs!$B$6="All",'ETF Calculations'!C39,(IFERROR(INDEX($A$8:$E$61,$I39,COLUMNS($J$8:L39))," - ")))," - ")</f>
        <v>-</v>
      </c>
      <c r="N39" s="90" t="str" cm="1">
        <f t="array" ref="N39">IFERROR(IF(ETFs!$B$6="All",'ETF Calculations'!D39,(IFERROR(INDEX($A$8:$E$61,$I39,COLUMNS($J$8:M39))," - ")))," - ")</f>
        <v>-</v>
      </c>
      <c r="O39" s="90" t="str" cm="1">
        <f t="array" ref="O39">IFERROR(IF(ETFs!$B$6="All",'ETF Calculations'!E39,(IFERROR(INDEX($A$8:$E$61,$I39,COLUMNS($J$8:N39))," - ")))," - ")</f>
        <v>-</v>
      </c>
    </row>
    <row r="40" spans="1:15" x14ac:dyDescent="0.25">
      <c r="A40" s="48" t="str">
        <f>'EFT Dump'!B35</f>
        <v>Satrix Inclusion and Diversity ETF</v>
      </c>
      <c r="B40" s="36" t="str">
        <f>'EFT Dump'!D35</f>
        <v>19.61</v>
      </c>
      <c r="C40" s="36" t="str">
        <f>'EFT Dump'!E35</f>
        <v>-</v>
      </c>
      <c r="D40" s="36" t="str">
        <f>'EFT Dump'!F35</f>
        <v>-</v>
      </c>
      <c r="E40" s="36" t="str">
        <f>'EFT Dump'!G35</f>
        <v>-</v>
      </c>
      <c r="F40">
        <f>ROWS($A$8:A40)</f>
        <v>33</v>
      </c>
      <c r="G40" t="str">
        <f>IFERROR(SEARCH(ETFs!$B$6,A40),"")</f>
        <v/>
      </c>
      <c r="H40" t="str">
        <f t="shared" si="0"/>
        <v/>
      </c>
      <c r="I40" t="str">
        <f>IFERROR(SMALL($H$8:$H$69,ROWS($G$8:G40)),"")</f>
        <v/>
      </c>
      <c r="K40" t="str" cm="1">
        <f t="array" ref="K40">IFERROR(IF(ETFs!$B$6="All",'ETF Calculations'!A40,(IFERROR(INDEX($A$8:$E$61,$I40,COLUMNS($J$8:J40)),""))),"")</f>
        <v>Satrix Inclusion and Diversity ETF</v>
      </c>
      <c r="L40" s="90" t="str" cm="1">
        <f t="array" ref="L40">IFERROR(IF(ETFs!$B$6="All",'ETF Calculations'!B40,(IFERROR(INDEX($A$8:$E$61,$I40,COLUMNS($J$8:K40))," - ")))," - ")</f>
        <v>19.61</v>
      </c>
      <c r="M40" s="90" t="str" cm="1">
        <f t="array" ref="M40">IFERROR(IF(ETFs!$B$6="All",'ETF Calculations'!C40,(IFERROR(INDEX($A$8:$E$61,$I40,COLUMNS($J$8:L40))," - ")))," - ")</f>
        <v>-</v>
      </c>
      <c r="N40" s="90" t="str" cm="1">
        <f t="array" ref="N40">IFERROR(IF(ETFs!$B$6="All",'ETF Calculations'!D40,(IFERROR(INDEX($A$8:$E$61,$I40,COLUMNS($J$8:M40))," - ")))," - ")</f>
        <v>-</v>
      </c>
      <c r="O40" s="90" t="str" cm="1">
        <f t="array" ref="O40">IFERROR(IF(ETFs!$B$6="All",'ETF Calculations'!E40,(IFERROR(INDEX($A$8:$E$61,$I40,COLUMNS($J$8:N40))," - ")))," - ")</f>
        <v>-</v>
      </c>
    </row>
    <row r="41" spans="1:15" x14ac:dyDescent="0.25">
      <c r="A41" s="48" t="str">
        <f>'EFT Dump'!B36</f>
        <v>Satrix MSCI Emerging Markets Feeder ETF</v>
      </c>
      <c r="B41" s="36" t="str">
        <f>'EFT Dump'!D36</f>
        <v>3.69</v>
      </c>
      <c r="C41" s="36" t="str">
        <f>'EFT Dump'!E36</f>
        <v>9.35</v>
      </c>
      <c r="D41" s="36" t="str">
        <f>'EFT Dump'!F36</f>
        <v>9.09</v>
      </c>
      <c r="E41" s="36" t="str">
        <f>'EFT Dump'!G36</f>
        <v>-</v>
      </c>
      <c r="F41">
        <f>ROWS($A$8:A41)</f>
        <v>34</v>
      </c>
      <c r="G41" t="str">
        <f>IFERROR(SEARCH(ETFs!$B$6,A41),"")</f>
        <v/>
      </c>
      <c r="H41" t="str">
        <f t="shared" si="0"/>
        <v/>
      </c>
      <c r="I41" t="str">
        <f>IFERROR(SMALL($H$8:$H$69,ROWS($G$8:G41)),"")</f>
        <v/>
      </c>
      <c r="K41" t="str" cm="1">
        <f t="array" ref="K41">IFERROR(IF(ETFs!$B$6="All",'ETF Calculations'!A41,(IFERROR(INDEX($A$8:$E$61,$I41,COLUMNS($J$8:J41)),""))),"")</f>
        <v>Satrix MSCI Emerging Markets Feeder ETF</v>
      </c>
      <c r="L41" s="90" t="str" cm="1">
        <f t="array" ref="L41">IFERROR(IF(ETFs!$B$6="All",'ETF Calculations'!B41,(IFERROR(INDEX($A$8:$E$61,$I41,COLUMNS($J$8:K41))," - ")))," - ")</f>
        <v>3.69</v>
      </c>
      <c r="M41" s="90" t="str" cm="1">
        <f t="array" ref="M41">IFERROR(IF(ETFs!$B$6="All",'ETF Calculations'!C41,(IFERROR(INDEX($A$8:$E$61,$I41,COLUMNS($J$8:L41))," - ")))," - ")</f>
        <v>9.35</v>
      </c>
      <c r="N41" s="90" t="str" cm="1">
        <f t="array" ref="N41">IFERROR(IF(ETFs!$B$6="All",'ETF Calculations'!D41,(IFERROR(INDEX($A$8:$E$61,$I41,COLUMNS($J$8:M41))," - ")))," - ")</f>
        <v>9.09</v>
      </c>
      <c r="O41" s="90" t="str" cm="1">
        <f t="array" ref="O41">IFERROR(IF(ETFs!$B$6="All",'ETF Calculations'!E41,(IFERROR(INDEX($A$8:$E$61,$I41,COLUMNS($J$8:N41))," - ")))," - ")</f>
        <v>-</v>
      </c>
    </row>
    <row r="42" spans="1:15" x14ac:dyDescent="0.25">
      <c r="A42" s="48" t="str">
        <f>'EFT Dump'!B37</f>
        <v>Satrix MSCI India Feeder ETF</v>
      </c>
      <c r="B42" s="36" t="str">
        <f>'EFT Dump'!D37</f>
        <v>-1.74</v>
      </c>
      <c r="C42" s="36" t="str">
        <f>'EFT Dump'!E37</f>
        <v>-</v>
      </c>
      <c r="D42" s="36" t="str">
        <f>'EFT Dump'!F37</f>
        <v>-</v>
      </c>
      <c r="E42" s="36" t="str">
        <f>'EFT Dump'!G37</f>
        <v>-</v>
      </c>
      <c r="F42">
        <f>ROWS($A$8:A42)</f>
        <v>35</v>
      </c>
      <c r="G42" t="str">
        <f>IFERROR(SEARCH(ETFs!$B$6,A42),"")</f>
        <v/>
      </c>
      <c r="H42" t="str">
        <f t="shared" si="0"/>
        <v/>
      </c>
      <c r="I42" t="str">
        <f>IFERROR(SMALL($H$8:$H$69,ROWS($G$8:G42)),"")</f>
        <v/>
      </c>
      <c r="K42" t="str" cm="1">
        <f t="array" ref="K42">IFERROR(IF(ETFs!$B$6="All",'ETF Calculations'!A42,(IFERROR(INDEX($A$8:$E$61,$I42,COLUMNS($J$8:J42)),""))),"")</f>
        <v>Satrix MSCI India Feeder ETF</v>
      </c>
      <c r="L42" s="90" t="str" cm="1">
        <f t="array" ref="L42">IFERROR(IF(ETFs!$B$6="All",'ETF Calculations'!B42,(IFERROR(INDEX($A$8:$E$61,$I42,COLUMNS($J$8:K42))," - ")))," - ")</f>
        <v>-1.74</v>
      </c>
      <c r="M42" s="90" t="str" cm="1">
        <f t="array" ref="M42">IFERROR(IF(ETFs!$B$6="All",'ETF Calculations'!C42,(IFERROR(INDEX($A$8:$E$61,$I42,COLUMNS($J$8:L42))," - ")))," - ")</f>
        <v>-</v>
      </c>
      <c r="N42" s="90" t="str" cm="1">
        <f t="array" ref="N42">IFERROR(IF(ETFs!$B$6="All",'ETF Calculations'!D42,(IFERROR(INDEX($A$8:$E$61,$I42,COLUMNS($J$8:M42))," - ")))," - ")</f>
        <v>-</v>
      </c>
      <c r="O42" s="90" t="str" cm="1">
        <f t="array" ref="O42">IFERROR(IF(ETFs!$B$6="All",'ETF Calculations'!E42,(IFERROR(INDEX($A$8:$E$61,$I42,COLUMNS($J$8:N42))," - ")))," - ")</f>
        <v>-</v>
      </c>
    </row>
    <row r="43" spans="1:15" x14ac:dyDescent="0.25">
      <c r="A43" s="48" t="str">
        <f>'EFT Dump'!B38</f>
        <v>Satrix Nasdaq 100 ETF</v>
      </c>
      <c r="B43" s="36" t="str">
        <f>'EFT Dump'!D38</f>
        <v>2.76</v>
      </c>
      <c r="C43" s="36" t="str">
        <f>'EFT Dump'!E38</f>
        <v>18.12</v>
      </c>
      <c r="D43" s="36" t="str">
        <f>'EFT Dump'!F38</f>
        <v>20.25</v>
      </c>
      <c r="E43" s="36" t="str">
        <f>'EFT Dump'!G38</f>
        <v>-</v>
      </c>
      <c r="F43">
        <f>ROWS($A$8:A43)</f>
        <v>36</v>
      </c>
      <c r="G43" t="str">
        <f>IFERROR(SEARCH(ETFs!$B$6,A43),"")</f>
        <v/>
      </c>
      <c r="H43" t="str">
        <f t="shared" si="0"/>
        <v/>
      </c>
      <c r="I43" t="str">
        <f>IFERROR(SMALL($H$8:$H$69,ROWS($G$8:G43)),"")</f>
        <v/>
      </c>
      <c r="K43" t="str" cm="1">
        <f t="array" ref="K43">IFERROR(IF(ETFs!$B$6="All",'ETF Calculations'!A43,(IFERROR(INDEX($A$8:$E$61,$I43,COLUMNS($J$8:J43)),""))),"")</f>
        <v>Satrix Nasdaq 100 ETF</v>
      </c>
      <c r="L43" s="90" t="str" cm="1">
        <f t="array" ref="L43">IFERROR(IF(ETFs!$B$6="All",'ETF Calculations'!B43,(IFERROR(INDEX($A$8:$E$61,$I43,COLUMNS($J$8:K43))," - ")))," - ")</f>
        <v>2.76</v>
      </c>
      <c r="M43" s="90" t="str" cm="1">
        <f t="array" ref="M43">IFERROR(IF(ETFs!$B$6="All",'ETF Calculations'!C43,(IFERROR(INDEX($A$8:$E$61,$I43,COLUMNS($J$8:L43))," - ")))," - ")</f>
        <v>18.12</v>
      </c>
      <c r="N43" s="90" t="str" cm="1">
        <f t="array" ref="N43">IFERROR(IF(ETFs!$B$6="All",'ETF Calculations'!D43,(IFERROR(INDEX($A$8:$E$61,$I43,COLUMNS($J$8:M43))," - ")))," - ")</f>
        <v>20.25</v>
      </c>
      <c r="O43" s="90" t="str" cm="1">
        <f t="array" ref="O43">IFERROR(IF(ETFs!$B$6="All",'ETF Calculations'!E43,(IFERROR(INDEX($A$8:$E$61,$I43,COLUMNS($J$8:N43))," - ")))," - ")</f>
        <v>-</v>
      </c>
    </row>
    <row r="44" spans="1:15" x14ac:dyDescent="0.25">
      <c r="A44" s="48" t="str">
        <f>'EFT Dump'!B39</f>
        <v>Satrix RAFI 40 ETF</v>
      </c>
      <c r="B44" s="36" t="str">
        <f>'EFT Dump'!D39</f>
        <v>15.47</v>
      </c>
      <c r="C44" s="36" t="str">
        <f>'EFT Dump'!E39</f>
        <v>6.23</v>
      </c>
      <c r="D44" s="36" t="str">
        <f>'EFT Dump'!F39</f>
        <v>20.39</v>
      </c>
      <c r="E44" s="36" t="str">
        <f>'EFT Dump'!G39</f>
        <v>8.71</v>
      </c>
      <c r="F44">
        <f>ROWS($A$8:A44)</f>
        <v>37</v>
      </c>
      <c r="G44" t="str">
        <f>IFERROR(SEARCH(ETFs!$B$6,A44),"")</f>
        <v/>
      </c>
      <c r="H44" t="str">
        <f t="shared" si="0"/>
        <v/>
      </c>
      <c r="I44" t="str">
        <f>IFERROR(SMALL($H$8:$H$69,ROWS($G$8:G44)),"")</f>
        <v/>
      </c>
      <c r="K44" t="str" cm="1">
        <f t="array" ref="K44">IFERROR(IF(ETFs!$B$6="All",'ETF Calculations'!A44,(IFERROR(INDEX($A$8:$E$61,$I44,COLUMNS($J$8:J44)),""))),"")</f>
        <v>Satrix RAFI 40 ETF</v>
      </c>
      <c r="L44" s="90" t="str" cm="1">
        <f t="array" ref="L44">IFERROR(IF(ETFs!$B$6="All",'ETF Calculations'!B44,(IFERROR(INDEX($A$8:$E$61,$I44,COLUMNS($J$8:K44))," - ")))," - ")</f>
        <v>15.47</v>
      </c>
      <c r="M44" s="90" t="str" cm="1">
        <f t="array" ref="M44">IFERROR(IF(ETFs!$B$6="All",'ETF Calculations'!C44,(IFERROR(INDEX($A$8:$E$61,$I44,COLUMNS($J$8:L44))," - ")))," - ")</f>
        <v>6.23</v>
      </c>
      <c r="N44" s="90" t="str" cm="1">
        <f t="array" ref="N44">IFERROR(IF(ETFs!$B$6="All",'ETF Calculations'!D44,(IFERROR(INDEX($A$8:$E$61,$I44,COLUMNS($J$8:M44))," - ")))," - ")</f>
        <v>20.39</v>
      </c>
      <c r="O44" s="90" t="str" cm="1">
        <f t="array" ref="O44">IFERROR(IF(ETFs!$B$6="All",'ETF Calculations'!E44,(IFERROR(INDEX($A$8:$E$61,$I44,COLUMNS($J$8:N44))," - ")))," - ")</f>
        <v>8.71</v>
      </c>
    </row>
    <row r="45" spans="1:15" x14ac:dyDescent="0.25">
      <c r="A45" s="48" t="str">
        <f>'EFT Dump'!B40</f>
        <v>Satrix RESI ETF</v>
      </c>
      <c r="B45" s="36" t="str">
        <f>'EFT Dump'!D40</f>
        <v>22.27</v>
      </c>
      <c r="C45" s="36" t="str">
        <f>'EFT Dump'!E40</f>
        <v>-1.58</v>
      </c>
      <c r="D45" s="36" t="str">
        <f>'EFT Dump'!F40</f>
        <v>18.80</v>
      </c>
      <c r="E45" s="36" t="str">
        <f>'EFT Dump'!G40</f>
        <v>9.55</v>
      </c>
      <c r="F45">
        <f>ROWS($A$8:A45)</f>
        <v>38</v>
      </c>
      <c r="G45" t="str">
        <f>IFERROR(SEARCH(ETFs!$B$6,A45),"")</f>
        <v/>
      </c>
      <c r="H45" t="str">
        <f t="shared" si="0"/>
        <v/>
      </c>
      <c r="I45" t="str">
        <f>IFERROR(SMALL($H$8:$H$69,ROWS($G$8:G45)),"")</f>
        <v/>
      </c>
      <c r="K45" t="str" cm="1">
        <f t="array" ref="K45">IFERROR(IF(ETFs!$B$6="All",'ETF Calculations'!A45,(IFERROR(INDEX($A$8:$E$61,$I45,COLUMNS($J$8:J45)),""))),"")</f>
        <v>Satrix RESI ETF</v>
      </c>
      <c r="L45" s="90" t="str" cm="1">
        <f t="array" ref="L45">IFERROR(IF(ETFs!$B$6="All",'ETF Calculations'!B45,(IFERROR(INDEX($A$8:$E$61,$I45,COLUMNS($J$8:K45))," - ")))," - ")</f>
        <v>22.27</v>
      </c>
      <c r="M45" s="90" t="str" cm="1">
        <f t="array" ref="M45">IFERROR(IF(ETFs!$B$6="All",'ETF Calculations'!C45,(IFERROR(INDEX($A$8:$E$61,$I45,COLUMNS($J$8:L45))," - ")))," - ")</f>
        <v>-1.58</v>
      </c>
      <c r="N45" s="90" t="str" cm="1">
        <f t="array" ref="N45">IFERROR(IF(ETFs!$B$6="All",'ETF Calculations'!D45,(IFERROR(INDEX($A$8:$E$61,$I45,COLUMNS($J$8:M45))," - ")))," - ")</f>
        <v>18.80</v>
      </c>
      <c r="O45" s="90" t="str" cm="1">
        <f t="array" ref="O45">IFERROR(IF(ETFs!$B$6="All",'ETF Calculations'!E45,(IFERROR(INDEX($A$8:$E$61,$I45,COLUMNS($J$8:N45))," - ")))," - ")</f>
        <v>9.55</v>
      </c>
    </row>
    <row r="46" spans="1:15" x14ac:dyDescent="0.25">
      <c r="A46" s="48" t="str">
        <f>'EFT Dump'!B41</f>
        <v>Satrix S&amp;P 500 Feeder ETF</v>
      </c>
      <c r="B46" s="36" t="str">
        <f>'EFT Dump'!D41</f>
        <v>4.68</v>
      </c>
      <c r="C46" s="36" t="str">
        <f>'EFT Dump'!E41</f>
        <v>17.24</v>
      </c>
      <c r="D46" s="36" t="str">
        <f>'EFT Dump'!F41</f>
        <v>18.31</v>
      </c>
      <c r="E46" s="36" t="str">
        <f>'EFT Dump'!G41</f>
        <v>-</v>
      </c>
      <c r="F46">
        <f>ROWS($A$8:A46)</f>
        <v>39</v>
      </c>
      <c r="G46" t="str">
        <f>IFERROR(SEARCH(ETFs!$B$6,A46),"")</f>
        <v/>
      </c>
      <c r="H46" t="str">
        <f t="shared" si="0"/>
        <v/>
      </c>
      <c r="I46" t="str">
        <f>IFERROR(SMALL($H$8:$H$69,ROWS($G$8:G46)),"")</f>
        <v/>
      </c>
      <c r="K46" t="str" cm="1">
        <f t="array" ref="K46">IFERROR(IF(ETFs!$B$6="All",'ETF Calculations'!A46,(IFERROR(INDEX($A$8:$E$61,$I46,COLUMNS($J$8:J46)),""))),"")</f>
        <v>Satrix S&amp;P 500 Feeder ETF</v>
      </c>
      <c r="L46" s="90" t="str" cm="1">
        <f t="array" ref="L46">IFERROR(IF(ETFs!$B$6="All",'ETF Calculations'!B46,(IFERROR(INDEX($A$8:$E$61,$I46,COLUMNS($J$8:K46))," - ")))," - ")</f>
        <v>4.68</v>
      </c>
      <c r="M46" s="90" t="str" cm="1">
        <f t="array" ref="M46">IFERROR(IF(ETFs!$B$6="All",'ETF Calculations'!C46,(IFERROR(INDEX($A$8:$E$61,$I46,COLUMNS($J$8:L46))," - ")))," - ")</f>
        <v>17.24</v>
      </c>
      <c r="N46" s="90" t="str" cm="1">
        <f t="array" ref="N46">IFERROR(IF(ETFs!$B$6="All",'ETF Calculations'!D46,(IFERROR(INDEX($A$8:$E$61,$I46,COLUMNS($J$8:M46))," - ")))," - ")</f>
        <v>18.31</v>
      </c>
      <c r="O46" s="90" t="str" cm="1">
        <f t="array" ref="O46">IFERROR(IF(ETFs!$B$6="All",'ETF Calculations'!E46,(IFERROR(INDEX($A$8:$E$61,$I46,COLUMNS($J$8:N46))," - ")))," - ")</f>
        <v>-</v>
      </c>
    </row>
    <row r="47" spans="1:15" x14ac:dyDescent="0.25">
      <c r="A47" s="48" t="str">
        <f>'EFT Dump'!B42</f>
        <v>Satrix SWIX TOP 40 ETF</v>
      </c>
      <c r="B47" s="36" t="str">
        <f>'EFT Dump'!D42</f>
        <v>22.16</v>
      </c>
      <c r="C47" s="36" t="str">
        <f>'EFT Dump'!E42</f>
        <v>7.87</v>
      </c>
      <c r="D47" s="36" t="str">
        <f>'EFT Dump'!F42</f>
        <v>15.59</v>
      </c>
      <c r="E47" s="36" t="str">
        <f>'EFT Dump'!G42</f>
        <v>6.61</v>
      </c>
      <c r="F47">
        <f>ROWS($A$8:A47)</f>
        <v>40</v>
      </c>
      <c r="G47" t="str">
        <f>IFERROR(SEARCH(ETFs!$B$6,A47),"")</f>
        <v/>
      </c>
      <c r="H47" t="str">
        <f t="shared" si="0"/>
        <v/>
      </c>
      <c r="I47" t="str">
        <f>IFERROR(SMALL($H$8:$H$69,ROWS($G$8:G47)),"")</f>
        <v/>
      </c>
      <c r="K47" t="str" cm="1">
        <f t="array" ref="K47">IFERROR(IF(ETFs!$B$6="All",'ETF Calculations'!A47,(IFERROR(INDEX($A$8:$E$61,$I47,COLUMNS($J$8:J47)),""))),"")</f>
        <v>Satrix SWIX TOP 40 ETF</v>
      </c>
      <c r="L47" s="90" t="str" cm="1">
        <f t="array" ref="L47">IFERROR(IF(ETFs!$B$6="All",'ETF Calculations'!B47,(IFERROR(INDEX($A$8:$E$61,$I47,COLUMNS($J$8:K47))," - ")))," - ")</f>
        <v>22.16</v>
      </c>
      <c r="M47" s="90" t="str" cm="1">
        <f t="array" ref="M47">IFERROR(IF(ETFs!$B$6="All",'ETF Calculations'!C47,(IFERROR(INDEX($A$8:$E$61,$I47,COLUMNS($J$8:L47))," - ")))," - ")</f>
        <v>7.87</v>
      </c>
      <c r="N47" s="90" t="str" cm="1">
        <f t="array" ref="N47">IFERROR(IF(ETFs!$B$6="All",'ETF Calculations'!D47,(IFERROR(INDEX($A$8:$E$61,$I47,COLUMNS($J$8:M47))," - ")))," - ")</f>
        <v>15.59</v>
      </c>
      <c r="O47" s="90" t="str" cm="1">
        <f t="array" ref="O47">IFERROR(IF(ETFs!$B$6="All",'ETF Calculations'!E47,(IFERROR(INDEX($A$8:$E$61,$I47,COLUMNS($J$8:N47))," - ")))," - ")</f>
        <v>6.61</v>
      </c>
    </row>
    <row r="48" spans="1:15" x14ac:dyDescent="0.25">
      <c r="A48" s="48" t="str">
        <f>'EFT Dump'!B43</f>
        <v>Satrix Shariah Top 40 Index ETF</v>
      </c>
      <c r="B48" s="36" t="str">
        <f>'EFT Dump'!D43</f>
        <v>17.91</v>
      </c>
      <c r="C48" s="36" t="str">
        <f>'EFT Dump'!E43</f>
        <v>-1.21</v>
      </c>
      <c r="D48" s="36" t="str">
        <f>'EFT Dump'!F43</f>
        <v>15.82</v>
      </c>
      <c r="E48" s="36" t="str">
        <f>'EFT Dump'!G43</f>
        <v>5.49</v>
      </c>
      <c r="F48">
        <f>ROWS($A$8:A48)</f>
        <v>41</v>
      </c>
      <c r="G48" t="str">
        <f>IFERROR(SEARCH(ETFs!$B$6,A48),"")</f>
        <v/>
      </c>
      <c r="H48" t="str">
        <f t="shared" si="0"/>
        <v/>
      </c>
      <c r="I48" t="str">
        <f>IFERROR(SMALL($H$8:$H$69,ROWS($G$8:G48)),"")</f>
        <v/>
      </c>
      <c r="K48" t="str" cm="1">
        <f t="array" ref="K48">IFERROR(IF(ETFs!$B$6="All",'ETF Calculations'!A48,(IFERROR(INDEX($A$8:$E$61,$I48,COLUMNS($J$8:J48)),""))),"")</f>
        <v>Satrix Shariah Top 40 Index ETF</v>
      </c>
      <c r="L48" s="90" t="str" cm="1">
        <f t="array" ref="L48">IFERROR(IF(ETFs!$B$6="All",'ETF Calculations'!B48,(IFERROR(INDEX($A$8:$E$61,$I48,COLUMNS($J$8:K48))," - ")))," - ")</f>
        <v>17.91</v>
      </c>
      <c r="M48" s="90" t="str" cm="1">
        <f t="array" ref="M48">IFERROR(IF(ETFs!$B$6="All",'ETF Calculations'!C48,(IFERROR(INDEX($A$8:$E$61,$I48,COLUMNS($J$8:L48))," - ")))," - ")</f>
        <v>-1.21</v>
      </c>
      <c r="N48" s="90" t="str" cm="1">
        <f t="array" ref="N48">IFERROR(IF(ETFs!$B$6="All",'ETF Calculations'!D48,(IFERROR(INDEX($A$8:$E$61,$I48,COLUMNS($J$8:M48))," - ")))," - ")</f>
        <v>15.82</v>
      </c>
      <c r="O48" s="90" t="str" cm="1">
        <f t="array" ref="O48">IFERROR(IF(ETFs!$B$6="All",'ETF Calculations'!E48,(IFERROR(INDEX($A$8:$E$61,$I48,COLUMNS($J$8:N48))," - ")))," - ")</f>
        <v>5.49</v>
      </c>
    </row>
    <row r="49" spans="1:15" x14ac:dyDescent="0.25">
      <c r="A49" s="48" t="str">
        <f>'EFT Dump'!B44</f>
        <v>Satrix TRACI 3 Month ETF</v>
      </c>
      <c r="B49" s="36" t="str">
        <f>'EFT Dump'!D44</f>
        <v>12.96</v>
      </c>
      <c r="C49" s="36" t="str">
        <f>'EFT Dump'!E44</f>
        <v>8.05</v>
      </c>
      <c r="D49" s="36" t="str">
        <f>'EFT Dump'!F44</f>
        <v>6.40</v>
      </c>
      <c r="E49" s="36" t="str">
        <f>'EFT Dump'!G44</f>
        <v>6.66</v>
      </c>
      <c r="F49">
        <f>ROWS($A$8:A49)</f>
        <v>42</v>
      </c>
      <c r="G49" t="str">
        <f>IFERROR(SEARCH(ETFs!$B$6,A49),"")</f>
        <v/>
      </c>
      <c r="H49" t="str">
        <f t="shared" si="0"/>
        <v/>
      </c>
      <c r="I49" t="str">
        <f>IFERROR(SMALL($H$8:$H$69,ROWS($G$8:G49)),"")</f>
        <v/>
      </c>
      <c r="K49" t="str" cm="1">
        <f t="array" ref="K49">IFERROR(IF(ETFs!$B$6="All",'ETF Calculations'!A49,(IFERROR(INDEX($A$8:$E$61,$I49,COLUMNS($J$8:J49)),""))),"")</f>
        <v>Satrix TRACI 3 Month ETF</v>
      </c>
      <c r="L49" s="90" t="str" cm="1">
        <f t="array" ref="L49">IFERROR(IF(ETFs!$B$6="All",'ETF Calculations'!B49,(IFERROR(INDEX($A$8:$E$61,$I49,COLUMNS($J$8:K49))," - ")))," - ")</f>
        <v>12.96</v>
      </c>
      <c r="M49" s="90" t="str" cm="1">
        <f t="array" ref="M49">IFERROR(IF(ETFs!$B$6="All",'ETF Calculations'!C49,(IFERROR(INDEX($A$8:$E$61,$I49,COLUMNS($J$8:L49))," - ")))," - ")</f>
        <v>8.05</v>
      </c>
      <c r="N49" s="90" t="str" cm="1">
        <f t="array" ref="N49">IFERROR(IF(ETFs!$B$6="All",'ETF Calculations'!D49,(IFERROR(INDEX($A$8:$E$61,$I49,COLUMNS($J$8:M49))," - ")))," - ")</f>
        <v>6.40</v>
      </c>
      <c r="O49" s="90" t="str" cm="1">
        <f t="array" ref="O49">IFERROR(IF(ETFs!$B$6="All",'ETF Calculations'!E49,(IFERROR(INDEX($A$8:$E$61,$I49,COLUMNS($J$8:N49))," - ")))," - ")</f>
        <v>6.66</v>
      </c>
    </row>
    <row r="50" spans="1:15" x14ac:dyDescent="0.25">
      <c r="A50" s="48" t="str">
        <f>'EFT Dump'!B45</f>
        <v>Satrix Value Equity ETF</v>
      </c>
      <c r="B50" s="36" t="str">
        <f>'EFT Dump'!D45</f>
        <v>16.17</v>
      </c>
      <c r="C50" s="36" t="str">
        <f>'EFT Dump'!E45</f>
        <v>8.30</v>
      </c>
      <c r="D50" s="36" t="str">
        <f>'EFT Dump'!F45</f>
        <v>22.42</v>
      </c>
      <c r="E50" s="36" t="str">
        <f>'EFT Dump'!G45</f>
        <v>-</v>
      </c>
      <c r="F50">
        <f>ROWS($A$8:A50)</f>
        <v>43</v>
      </c>
      <c r="G50" t="str">
        <f>IFERROR(SEARCH(ETFs!$B$6,A50),"")</f>
        <v/>
      </c>
      <c r="H50" t="str">
        <f t="shared" si="0"/>
        <v/>
      </c>
      <c r="I50" t="str">
        <f>IFERROR(SMALL($H$8:$H$69,ROWS($G$8:G50)),"")</f>
        <v/>
      </c>
      <c r="K50" t="str" cm="1">
        <f t="array" ref="K50">IFERROR(IF(ETFs!$B$6="All",'ETF Calculations'!A50,(IFERROR(INDEX($A$8:$E$61,$I50,COLUMNS($J$8:J50)),""))),"")</f>
        <v>Satrix Value Equity ETF</v>
      </c>
      <c r="L50" s="90" t="str" cm="1">
        <f t="array" ref="L50">IFERROR(IF(ETFs!$B$6="All",'ETF Calculations'!B50,(IFERROR(INDEX($A$8:$E$61,$I50,COLUMNS($J$8:K50))," - ")))," - ")</f>
        <v>16.17</v>
      </c>
      <c r="M50" s="90" t="str" cm="1">
        <f t="array" ref="M50">IFERROR(IF(ETFs!$B$6="All",'ETF Calculations'!C50,(IFERROR(INDEX($A$8:$E$61,$I50,COLUMNS($J$8:L50))," - ")))," - ")</f>
        <v>8.30</v>
      </c>
      <c r="N50" s="90" t="str" cm="1">
        <f t="array" ref="N50">IFERROR(IF(ETFs!$B$6="All",'ETF Calculations'!D50,(IFERROR(INDEX($A$8:$E$61,$I50,COLUMNS($J$8:M50))," - ")))," - ")</f>
        <v>22.42</v>
      </c>
      <c r="O50" s="90" t="str" cm="1">
        <f t="array" ref="O50">IFERROR(IF(ETFs!$B$6="All",'ETF Calculations'!E50,(IFERROR(INDEX($A$8:$E$61,$I50,COLUMNS($J$8:N50))," - ")))," - ")</f>
        <v>-</v>
      </c>
    </row>
    <row r="51" spans="1:15" x14ac:dyDescent="0.25">
      <c r="A51" s="48" t="str">
        <f>'EFT Dump'!B46</f>
        <v>1NVEST Global Government Bond Index Feeder ETF</v>
      </c>
      <c r="B51" s="36" t="str">
        <f>'EFT Dump'!D46</f>
        <v>-0.37</v>
      </c>
      <c r="C51" s="36" t="str">
        <f>'EFT Dump'!E46</f>
        <v>5.66</v>
      </c>
      <c r="D51" s="36" t="str">
        <f>'EFT Dump'!F46</f>
        <v>-2.45</v>
      </c>
      <c r="E51" s="36" t="str">
        <f>'EFT Dump'!G46</f>
        <v>-</v>
      </c>
      <c r="F51">
        <f>ROWS($A$8:A51)</f>
        <v>44</v>
      </c>
      <c r="G51" t="str">
        <f>IFERROR(SEARCH(ETFs!$B$6,A51),"")</f>
        <v/>
      </c>
      <c r="H51" t="str">
        <f t="shared" si="0"/>
        <v/>
      </c>
      <c r="I51" t="str">
        <f>IFERROR(SMALL($H$8:$H$69,ROWS($G$8:G51)),"")</f>
        <v/>
      </c>
      <c r="K51" t="str" cm="1">
        <f t="array" ref="K51">IFERROR(IF(ETFs!$B$6="All",'ETF Calculations'!A51,(IFERROR(INDEX($A$8:$E$61,$I51,COLUMNS($J$8:J51)),""))),"")</f>
        <v>1NVEST Global Government Bond Index Feeder ETF</v>
      </c>
      <c r="L51" s="90" t="str" cm="1">
        <f t="array" ref="L51">IFERROR(IF(ETFs!$B$6="All",'ETF Calculations'!B51,(IFERROR(INDEX($A$8:$E$61,$I51,COLUMNS($J$8:K51))," - ")))," - ")</f>
        <v>-0.37</v>
      </c>
      <c r="M51" s="90" t="str" cm="1">
        <f t="array" ref="M51">IFERROR(IF(ETFs!$B$6="All",'ETF Calculations'!C51,(IFERROR(INDEX($A$8:$E$61,$I51,COLUMNS($J$8:L51))," - ")))," - ")</f>
        <v>5.66</v>
      </c>
      <c r="N51" s="90" t="str" cm="1">
        <f t="array" ref="N51">IFERROR(IF(ETFs!$B$6="All",'ETF Calculations'!D51,(IFERROR(INDEX($A$8:$E$61,$I51,COLUMNS($J$8:M51))," - ")))," - ")</f>
        <v>-2.45</v>
      </c>
      <c r="O51" s="90" t="str" cm="1">
        <f t="array" ref="O51">IFERROR(IF(ETFs!$B$6="All",'ETF Calculations'!E51,(IFERROR(INDEX($A$8:$E$61,$I51,COLUMNS($J$8:N51))," - ")))," - ")</f>
        <v>-</v>
      </c>
    </row>
    <row r="52" spans="1:15" x14ac:dyDescent="0.25">
      <c r="A52" s="48" t="str">
        <f>'EFT Dump'!B47</f>
        <v>1NVEST Global REIT Index Feeder ETF</v>
      </c>
      <c r="B52" s="36" t="str">
        <f>'EFT Dump'!D47</f>
        <v>2.13</v>
      </c>
      <c r="C52" s="36" t="str">
        <f>'EFT Dump'!E47</f>
        <v>4.09</v>
      </c>
      <c r="D52" s="36" t="str">
        <f>'EFT Dump'!F47</f>
        <v>7.94</v>
      </c>
      <c r="E52" s="36" t="str">
        <f>'EFT Dump'!G47</f>
        <v>-</v>
      </c>
      <c r="F52">
        <f>ROWS($A$8:A52)</f>
        <v>45</v>
      </c>
      <c r="G52" t="str">
        <f>IFERROR(SEARCH(ETFs!$B$6,A52),"")</f>
        <v/>
      </c>
      <c r="H52" t="str">
        <f t="shared" si="0"/>
        <v/>
      </c>
      <c r="I52" t="str">
        <f>IFERROR(SMALL($H$8:$H$69,ROWS($G$8:G52)),"")</f>
        <v/>
      </c>
      <c r="K52" t="str" cm="1">
        <f t="array" ref="K52">IFERROR(IF(ETFs!$B$6="All",'ETF Calculations'!A52,(IFERROR(INDEX($A$8:$E$61,$I52,COLUMNS($J$8:J52)),""))),"")</f>
        <v>1NVEST Global REIT Index Feeder ETF</v>
      </c>
      <c r="L52" s="90" t="str" cm="1">
        <f t="array" ref="L52">IFERROR(IF(ETFs!$B$6="All",'ETF Calculations'!B52,(IFERROR(INDEX($A$8:$E$61,$I52,COLUMNS($J$8:K52))," - ")))," - ")</f>
        <v>2.13</v>
      </c>
      <c r="M52" s="90" t="str" cm="1">
        <f t="array" ref="M52">IFERROR(IF(ETFs!$B$6="All",'ETF Calculations'!C52,(IFERROR(INDEX($A$8:$E$61,$I52,COLUMNS($J$8:L52))," - ")))," - ")</f>
        <v>4.09</v>
      </c>
      <c r="N52" s="90" t="str" cm="1">
        <f t="array" ref="N52">IFERROR(IF(ETFs!$B$6="All",'ETF Calculations'!D52,(IFERROR(INDEX($A$8:$E$61,$I52,COLUMNS($J$8:M52))," - ")))," - ")</f>
        <v>7.94</v>
      </c>
      <c r="O52" s="90" t="str" cm="1">
        <f t="array" ref="O52">IFERROR(IF(ETFs!$B$6="All",'ETF Calculations'!E52,(IFERROR(INDEX($A$8:$E$61,$I52,COLUMNS($J$8:N52))," - ")))," - ")</f>
        <v>-</v>
      </c>
    </row>
    <row r="53" spans="1:15" x14ac:dyDescent="0.25">
      <c r="A53" s="48" t="str">
        <f>'EFT Dump'!B48</f>
        <v>1NVEST MSCI World Index Feeder ETF</v>
      </c>
      <c r="B53" s="36" t="str">
        <f>'EFT Dump'!D48</f>
        <v>3.44</v>
      </c>
      <c r="C53" s="36" t="str">
        <f>'EFT Dump'!E48</f>
        <v>15.56</v>
      </c>
      <c r="D53" s="36" t="str">
        <f>'EFT Dump'!F48</f>
        <v>16.30</v>
      </c>
      <c r="E53" s="36" t="str">
        <f>'EFT Dump'!G48</f>
        <v>-</v>
      </c>
      <c r="F53">
        <f>ROWS($A$8:A53)</f>
        <v>46</v>
      </c>
      <c r="G53" t="str">
        <f>IFERROR(SEARCH(ETFs!$B$6,A53),"")</f>
        <v/>
      </c>
      <c r="H53" t="str">
        <f t="shared" si="0"/>
        <v/>
      </c>
      <c r="I53" t="str">
        <f>IFERROR(SMALL($H$8:$H$69,ROWS($G$8:G53)),"")</f>
        <v/>
      </c>
      <c r="K53" t="str" cm="1">
        <f t="array" ref="K53">IFERROR(IF(ETFs!$B$6="All",'ETF Calculations'!A53,(IFERROR(INDEX($A$8:$E$61,$I53,COLUMNS($J$8:J53)),""))),"")</f>
        <v>1NVEST MSCI World Index Feeder ETF</v>
      </c>
      <c r="L53" s="90" t="str" cm="1">
        <f t="array" ref="L53">IFERROR(IF(ETFs!$B$6="All",'ETF Calculations'!B53,(IFERROR(INDEX($A$8:$E$61,$I53,COLUMNS($J$8:K53))," - ")))," - ")</f>
        <v>3.44</v>
      </c>
      <c r="M53" s="90" t="str" cm="1">
        <f t="array" ref="M53">IFERROR(IF(ETFs!$B$6="All",'ETF Calculations'!C53,(IFERROR(INDEX($A$8:$E$61,$I53,COLUMNS($J$8:L53))," - ")))," - ")</f>
        <v>15.56</v>
      </c>
      <c r="N53" s="90" t="str" cm="1">
        <f t="array" ref="N53">IFERROR(IF(ETFs!$B$6="All",'ETF Calculations'!D53,(IFERROR(INDEX($A$8:$E$61,$I53,COLUMNS($J$8:M53))," - ")))," - ")</f>
        <v>16.30</v>
      </c>
      <c r="O53" s="90" t="str" cm="1">
        <f t="array" ref="O53">IFERROR(IF(ETFs!$B$6="All",'ETF Calculations'!E53,(IFERROR(INDEX($A$8:$E$61,$I53,COLUMNS($J$8:N53))," - ")))," - ")</f>
        <v>-</v>
      </c>
    </row>
    <row r="54" spans="1:15" x14ac:dyDescent="0.25">
      <c r="A54" s="48" t="str">
        <f>'EFT Dump'!B49</f>
        <v>1NVEST S&amp;P 500 Index Feeder ETF</v>
      </c>
      <c r="B54" s="36" t="str">
        <f>'EFT Dump'!D49</f>
        <v>4.28</v>
      </c>
      <c r="C54" s="36" t="str">
        <f>'EFT Dump'!E49</f>
        <v>16.57</v>
      </c>
      <c r="D54" s="36" t="str">
        <f>'EFT Dump'!F49</f>
        <v>18.15</v>
      </c>
      <c r="E54" s="36" t="str">
        <f>'EFT Dump'!G49</f>
        <v>-</v>
      </c>
      <c r="F54">
        <f>ROWS($A$8:A54)</f>
        <v>47</v>
      </c>
      <c r="G54" t="str">
        <f>IFERROR(SEARCH(ETFs!$B$6,A54),"")</f>
        <v/>
      </c>
      <c r="H54" t="str">
        <f t="shared" si="0"/>
        <v/>
      </c>
      <c r="I54" t="str">
        <f>IFERROR(SMALL($H$8:$H$69,ROWS($G$8:G54)),"")</f>
        <v/>
      </c>
      <c r="K54" t="str" cm="1">
        <f t="array" ref="K54">IFERROR(IF(ETFs!$B$6="All",'ETF Calculations'!A54,(IFERROR(INDEX($A$8:$E$61,$I54,COLUMNS($J$8:J54)),""))),"")</f>
        <v>1NVEST S&amp;P 500 Index Feeder ETF</v>
      </c>
      <c r="L54" s="90" t="str" cm="1">
        <f t="array" ref="L54">IFERROR(IF(ETFs!$B$6="All",'ETF Calculations'!B54,(IFERROR(INDEX($A$8:$E$61,$I54,COLUMNS($J$8:K54))," - ")))," - ")</f>
        <v>4.28</v>
      </c>
      <c r="M54" s="90" t="str" cm="1">
        <f t="array" ref="M54">IFERROR(IF(ETFs!$B$6="All",'ETF Calculations'!C54,(IFERROR(INDEX($A$8:$E$61,$I54,COLUMNS($J$8:L54))," - ")))," - ")</f>
        <v>16.57</v>
      </c>
      <c r="N54" s="90" t="str" cm="1">
        <f t="array" ref="N54">IFERROR(IF(ETFs!$B$6="All",'ETF Calculations'!D54,(IFERROR(INDEX($A$8:$E$61,$I54,COLUMNS($J$8:M54))," - ")))," - ")</f>
        <v>18.15</v>
      </c>
      <c r="O54" s="90" t="str" cm="1">
        <f t="array" ref="O54">IFERROR(IF(ETFs!$B$6="All",'ETF Calculations'!E54,(IFERROR(INDEX($A$8:$E$61,$I54,COLUMNS($J$8:N54))," - ")))," - ")</f>
        <v>-</v>
      </c>
    </row>
    <row r="55" spans="1:15" x14ac:dyDescent="0.25">
      <c r="A55" s="48" t="str">
        <f>'EFT Dump'!B50</f>
        <v>1NVEST S&amp;P 500 Info Tech Index Feeder ETF</v>
      </c>
      <c r="B55" s="36" t="str">
        <f>'EFT Dump'!D50</f>
        <v>2.42</v>
      </c>
      <c r="C55" s="36" t="str">
        <f>'EFT Dump'!E50</f>
        <v>22.10</v>
      </c>
      <c r="D55" s="36" t="str">
        <f>'EFT Dump'!F50</f>
        <v>23.66</v>
      </c>
      <c r="E55" s="36" t="str">
        <f>'EFT Dump'!G50</f>
        <v>-</v>
      </c>
      <c r="F55">
        <f>ROWS($A$8:A55)</f>
        <v>48</v>
      </c>
      <c r="G55" t="str">
        <f>IFERROR(SEARCH(ETFs!$B$6,A55),"")</f>
        <v/>
      </c>
      <c r="H55" t="str">
        <f t="shared" si="0"/>
        <v/>
      </c>
      <c r="I55" t="str">
        <f>IFERROR(SMALL($H$8:$H$69,ROWS($G$8:G55)),"")</f>
        <v/>
      </c>
      <c r="K55" t="str" cm="1">
        <f t="array" ref="K55">IFERROR(IF(ETFs!$B$6="All",'ETF Calculations'!A55,(IFERROR(INDEX($A$8:$E$61,$I55,COLUMNS($J$8:J55)),""))),"")</f>
        <v>1NVEST S&amp;P 500 Info Tech Index Feeder ETF</v>
      </c>
      <c r="L55" s="90" t="str" cm="1">
        <f t="array" ref="L55">IFERROR(IF(ETFs!$B$6="All",'ETF Calculations'!B55,(IFERROR(INDEX($A$8:$E$61,$I55,COLUMNS($J$8:K55))," - ")))," - ")</f>
        <v>2.42</v>
      </c>
      <c r="M55" s="90" t="str" cm="1">
        <f t="array" ref="M55">IFERROR(IF(ETFs!$B$6="All",'ETF Calculations'!C55,(IFERROR(INDEX($A$8:$E$61,$I55,COLUMNS($J$8:L55))," - ")))," - ")</f>
        <v>22.10</v>
      </c>
      <c r="N55" s="90" t="str" cm="1">
        <f t="array" ref="N55">IFERROR(IF(ETFs!$B$6="All",'ETF Calculations'!D55,(IFERROR(INDEX($A$8:$E$61,$I55,COLUMNS($J$8:M55))," - ")))," - ")</f>
        <v>23.66</v>
      </c>
      <c r="O55" s="90" t="str" cm="1">
        <f t="array" ref="O55">IFERROR(IF(ETFs!$B$6="All",'ETF Calculations'!E55,(IFERROR(INDEX($A$8:$E$61,$I55,COLUMNS($J$8:N55))," - ")))," - ")</f>
        <v>-</v>
      </c>
    </row>
    <row r="56" spans="1:15" x14ac:dyDescent="0.25">
      <c r="A56" s="48" t="str">
        <f>'EFT Dump'!B51</f>
        <v>1NVEST SA Bond ETF</v>
      </c>
      <c r="B56" s="36" t="str">
        <f>'EFT Dump'!D51</f>
        <v>19.87</v>
      </c>
      <c r="C56" s="36" t="str">
        <f>'EFT Dump'!E51</f>
        <v>9.92</v>
      </c>
      <c r="D56" s="36" t="str">
        <f>'EFT Dump'!F51</f>
        <v>13.33</v>
      </c>
      <c r="E56" s="36" t="str">
        <f>'EFT Dump'!G51</f>
        <v>-</v>
      </c>
      <c r="F56">
        <f>ROWS($A$8:A56)</f>
        <v>49</v>
      </c>
      <c r="G56" t="str">
        <f>IFERROR(SEARCH(ETFs!$B$6,A56),"")</f>
        <v/>
      </c>
      <c r="H56" t="str">
        <f t="shared" si="0"/>
        <v/>
      </c>
      <c r="I56" t="str">
        <f>IFERROR(SMALL($H$8:$H$69,ROWS($G$8:G56)),"")</f>
        <v/>
      </c>
      <c r="K56" t="str" cm="1">
        <f t="array" ref="K56">IFERROR(IF(ETFs!$B$6="All",'ETF Calculations'!A56,(IFERROR(INDEX($A$8:$E$61,$I56,COLUMNS($J$8:J56)),""))),"")</f>
        <v>1NVEST SA Bond ETF</v>
      </c>
      <c r="L56" s="90" t="str" cm="1">
        <f t="array" ref="L56">IFERROR(IF(ETFs!$B$6="All",'ETF Calculations'!B56,(IFERROR(INDEX($A$8:$E$61,$I56,COLUMNS($J$8:K56))," - ")))," - ")</f>
        <v>19.87</v>
      </c>
      <c r="M56" s="90" t="str" cm="1">
        <f t="array" ref="M56">IFERROR(IF(ETFs!$B$6="All",'ETF Calculations'!C56,(IFERROR(INDEX($A$8:$E$61,$I56,COLUMNS($J$8:L56))," - ")))," - ")</f>
        <v>9.92</v>
      </c>
      <c r="N56" s="90" t="str" cm="1">
        <f t="array" ref="N56">IFERROR(IF(ETFs!$B$6="All",'ETF Calculations'!D56,(IFERROR(INDEX($A$8:$E$61,$I56,COLUMNS($J$8:M56))," - ")))," - ")</f>
        <v>13.33</v>
      </c>
      <c r="O56" s="90" t="str" cm="1">
        <f t="array" ref="O56">IFERROR(IF(ETFs!$B$6="All",'ETF Calculations'!E56,(IFERROR(INDEX($A$8:$E$61,$I56,COLUMNS($J$8:N56))," - ")))," - ")</f>
        <v>-</v>
      </c>
    </row>
    <row r="57" spans="1:15" x14ac:dyDescent="0.25">
      <c r="A57" s="48" t="str">
        <f>'EFT Dump'!B52</f>
        <v>1NVEST SA Property ETF</v>
      </c>
      <c r="B57" s="36" t="str">
        <f>'EFT Dump'!D52</f>
        <v>19.32</v>
      </c>
      <c r="C57" s="36" t="str">
        <f>'EFT Dump'!E52</f>
        <v>11.20</v>
      </c>
      <c r="D57" s="36" t="str">
        <f>'EFT Dump'!F52</f>
        <v>17.94</v>
      </c>
      <c r="E57" s="36" t="str">
        <f>'EFT Dump'!G52</f>
        <v>1.14</v>
      </c>
      <c r="F57">
        <f>ROWS($A$8:A57)</f>
        <v>50</v>
      </c>
      <c r="G57" t="str">
        <f>IFERROR(SEARCH(ETFs!$B$6,A57),"")</f>
        <v/>
      </c>
      <c r="H57" t="str">
        <f t="shared" si="0"/>
        <v/>
      </c>
      <c r="I57" t="str">
        <f>IFERROR(SMALL($H$8:$H$69,ROWS($G$8:G57)),"")</f>
        <v/>
      </c>
      <c r="K57" t="str" cm="1">
        <f t="array" ref="K57">IFERROR(IF(ETFs!$B$6="All",'ETF Calculations'!A57,(IFERROR(INDEX($A$8:$E$61,$I57,COLUMNS($J$8:J57)),""))),"")</f>
        <v>1NVEST SA Property ETF</v>
      </c>
      <c r="L57" s="90" t="str" cm="1">
        <f t="array" ref="L57">IFERROR(IF(ETFs!$B$6="All",'ETF Calculations'!B57,(IFERROR(INDEX($A$8:$E$61,$I57,COLUMNS($J$8:K57))," - ")))," - ")</f>
        <v>19.32</v>
      </c>
      <c r="M57" s="90" t="str" cm="1">
        <f t="array" ref="M57">IFERROR(IF(ETFs!$B$6="All",'ETF Calculations'!C57,(IFERROR(INDEX($A$8:$E$61,$I57,COLUMNS($J$8:L57))," - ")))," - ")</f>
        <v>11.20</v>
      </c>
      <c r="N57" s="90" t="str" cm="1">
        <f t="array" ref="N57">IFERROR(IF(ETFs!$B$6="All",'ETF Calculations'!D57,(IFERROR(INDEX($A$8:$E$61,$I57,COLUMNS($J$8:M57))," - ")))," - ")</f>
        <v>17.94</v>
      </c>
      <c r="O57" s="90" t="str" cm="1">
        <f t="array" ref="O57">IFERROR(IF(ETFs!$B$6="All",'ETF Calculations'!E57,(IFERROR(INDEX($A$8:$E$61,$I57,COLUMNS($J$8:N57))," - ")))," - ")</f>
        <v>1.14</v>
      </c>
    </row>
    <row r="58" spans="1:15" x14ac:dyDescent="0.25">
      <c r="A58" s="48" t="str">
        <f>'EFT Dump'!B53</f>
        <v>1NVEST Swix 40 ETF</v>
      </c>
      <c r="B58" s="36" t="str">
        <f>'EFT Dump'!D53</f>
        <v>90.99</v>
      </c>
      <c r="C58" s="36" t="str">
        <f>'EFT Dump'!E53</f>
        <v>26.89</v>
      </c>
      <c r="D58" s="36" t="str">
        <f>'EFT Dump'!F53</f>
        <v>28.37</v>
      </c>
      <c r="E58" s="36" t="str">
        <f>'EFT Dump'!G53</f>
        <v>14.25</v>
      </c>
      <c r="F58">
        <f>ROWS($A$8:A58)</f>
        <v>51</v>
      </c>
      <c r="G58" t="str">
        <f>IFERROR(SEARCH(ETFs!$B$6,A58),"")</f>
        <v/>
      </c>
      <c r="H58" t="str">
        <f t="shared" si="0"/>
        <v/>
      </c>
      <c r="I58" t="str">
        <f>IFERROR(SMALL($H$8:$H$69,ROWS($G$8:G58)),"")</f>
        <v/>
      </c>
      <c r="K58" t="str" cm="1">
        <f t="array" ref="K58">IFERROR(IF(ETFs!$B$6="All",'ETF Calculations'!A58,(IFERROR(INDEX($A$8:$E$61,$I58,COLUMNS($J$8:J58)),""))),"")</f>
        <v>1NVEST Swix 40 ETF</v>
      </c>
      <c r="L58" s="90" t="str" cm="1">
        <f t="array" ref="L58">IFERROR(IF(ETFs!$B$6="All",'ETF Calculations'!B58,(IFERROR(INDEX($A$8:$E$61,$I58,COLUMNS($J$8:K58))," - ")))," - ")</f>
        <v>90.99</v>
      </c>
      <c r="M58" s="90" t="str" cm="1">
        <f t="array" ref="M58">IFERROR(IF(ETFs!$B$6="All",'ETF Calculations'!C58,(IFERROR(INDEX($A$8:$E$61,$I58,COLUMNS($J$8:L58))," - ")))," - ")</f>
        <v>26.89</v>
      </c>
      <c r="N58" s="90" t="str" cm="1">
        <f t="array" ref="N58">IFERROR(IF(ETFs!$B$6="All",'ETF Calculations'!D58,(IFERROR(INDEX($A$8:$E$61,$I58,COLUMNS($J$8:M58))," - ")))," - ")</f>
        <v>28.37</v>
      </c>
      <c r="O58" s="90" t="str" cm="1">
        <f t="array" ref="O58">IFERROR(IF(ETFs!$B$6="All",'ETF Calculations'!E58,(IFERROR(INDEX($A$8:$E$61,$I58,COLUMNS($J$8:N58))," - ")))," - ")</f>
        <v>14.25</v>
      </c>
    </row>
    <row r="59" spans="1:15" x14ac:dyDescent="0.25">
      <c r="A59" s="48" t="str">
        <f>'EFT Dump'!B54</f>
        <v>1NVEST Top 40 ETF</v>
      </c>
      <c r="B59" s="36" t="str">
        <f>'EFT Dump'!D54</f>
        <v>22.32</v>
      </c>
      <c r="C59" s="36" t="str">
        <f>'EFT Dump'!E54</f>
        <v>9.22</v>
      </c>
      <c r="D59" s="36" t="str">
        <f>'EFT Dump'!F54</f>
        <v>18.50</v>
      </c>
      <c r="E59" s="36" t="str">
        <f>'EFT Dump'!G54</f>
        <v>9.14</v>
      </c>
      <c r="F59">
        <f>ROWS($A$8:A59)</f>
        <v>52</v>
      </c>
      <c r="G59" t="str">
        <f>IFERROR(SEARCH(ETFs!$B$6,A59),"")</f>
        <v/>
      </c>
      <c r="H59" t="str">
        <f t="shared" si="0"/>
        <v/>
      </c>
      <c r="I59" t="str">
        <f>IFERROR(SMALL($H$8:$H$69,ROWS($G$8:G59)),"")</f>
        <v/>
      </c>
      <c r="K59" t="str" cm="1">
        <f t="array" ref="K59">IFERROR(IF(ETFs!$B$6="All",'ETF Calculations'!A59,(IFERROR(INDEX($A$8:$E$61,$I59,COLUMNS($J$8:J59)),""))),"")</f>
        <v>1NVEST Top 40 ETF</v>
      </c>
      <c r="L59" s="90" t="str" cm="1">
        <f t="array" ref="L59">IFERROR(IF(ETFs!$B$6="All",'ETF Calculations'!B59,(IFERROR(INDEX($A$8:$E$61,$I59,COLUMNS($J$8:K59))," - ")))," - ")</f>
        <v>22.32</v>
      </c>
      <c r="M59" s="90" t="str" cm="1">
        <f t="array" ref="M59">IFERROR(IF(ETFs!$B$6="All",'ETF Calculations'!C59,(IFERROR(INDEX($A$8:$E$61,$I59,COLUMNS($J$8:L59))," - ")))," - ")</f>
        <v>9.22</v>
      </c>
      <c r="N59" s="90" t="str" cm="1">
        <f t="array" ref="N59">IFERROR(IF(ETFs!$B$6="All",'ETF Calculations'!D59,(IFERROR(INDEX($A$8:$E$61,$I59,COLUMNS($J$8:M59))," - ")))," - ")</f>
        <v>18.50</v>
      </c>
      <c r="O59" s="90" t="str" cm="1">
        <f t="array" ref="O59">IFERROR(IF(ETFs!$B$6="All",'ETF Calculations'!E59,(IFERROR(INDEX($A$8:$E$61,$I59,COLUMNS($J$8:N59))," - ")))," - ")</f>
        <v>9.14</v>
      </c>
    </row>
    <row r="60" spans="1:15" x14ac:dyDescent="0.25">
      <c r="A60" s="48" t="str">
        <f>'EFT Dump'!B55</f>
        <v>Sygnia Itrix Eurostoxx50 ETF</v>
      </c>
      <c r="B60" s="36" t="str">
        <f>'EFT Dump'!D55</f>
        <v>-1.18</v>
      </c>
      <c r="C60" s="36" t="str">
        <f>'EFT Dump'!E55</f>
        <v>5.87</v>
      </c>
      <c r="D60" s="36" t="str">
        <f>'EFT Dump'!F55</f>
        <v>12.38</v>
      </c>
      <c r="E60" s="36" t="str">
        <f>'EFT Dump'!G55</f>
        <v>-</v>
      </c>
      <c r="F60">
        <f>ROWS($A$8:A59)</f>
        <v>52</v>
      </c>
      <c r="G60" t="str">
        <f>IFERROR(SEARCH(ETFs!$B$6,#REF!),"")</f>
        <v/>
      </c>
      <c r="H60" t="str">
        <f t="shared" si="0"/>
        <v/>
      </c>
      <c r="I60" t="str">
        <f>IFERROR(SMALL($H$8:$H$69,ROWS($G$8:G60)),"")</f>
        <v/>
      </c>
      <c r="K60" t="str" cm="1">
        <f t="array" ref="K60">IFERROR(IF(ETFs!$B$6="All",'ETF Calculations'!A60,(IFERROR(INDEX($A$8:$E$61,$I68,COLUMNS($J$8:J68)),""))),"")</f>
        <v>Sygnia Itrix Eurostoxx50 ETF</v>
      </c>
      <c r="L60" s="90" t="str" cm="1">
        <f t="array" ref="L60">IFERROR(IF(ETFs!$B$6="All",'ETF Calculations'!B60,(IFERROR(INDEX($A$8:$E$61,$I68,COLUMNS($J$8:K68))," - ")))," - ")</f>
        <v>-1.18</v>
      </c>
      <c r="M60" s="90" t="str" cm="1">
        <f t="array" ref="M60">IFERROR(IF(ETFs!$B$6="All",'ETF Calculations'!C60,(IFERROR(INDEX($A$8:$E$61,$I68,COLUMNS($J$8:L68))," - ")))," - ")</f>
        <v>5.87</v>
      </c>
      <c r="N60" s="90" t="str" cm="1">
        <f t="array" ref="N60">IFERROR(IF(ETFs!$B$6="All",'ETF Calculations'!D60,(IFERROR(INDEX($A$8:$E$61,$I68,COLUMNS($J$8:M68))," - ")))," - ")</f>
        <v>12.38</v>
      </c>
      <c r="O60" s="90" t="str" cm="1">
        <f t="array" ref="O60">IFERROR(IF(ETFs!$B$6="All",'ETF Calculations'!E60,(IFERROR(INDEX($A$8:$E$61,$I68,COLUMNS($J$8:N68))," - ")))," - ")</f>
        <v>-</v>
      </c>
    </row>
    <row r="61" spans="1:15" x14ac:dyDescent="0.25">
      <c r="A61" s="48" t="str">
        <f>'EFT Dump'!B56</f>
        <v>Sygnia Itrix FTSE100 ETF</v>
      </c>
      <c r="B61" s="36" t="str">
        <f>'EFT Dump'!D56</f>
        <v>2.04</v>
      </c>
      <c r="C61" s="36" t="str">
        <f>'EFT Dump'!E56</f>
        <v>20.14</v>
      </c>
      <c r="D61" s="36" t="str">
        <f>'EFT Dump'!F56</f>
        <v>15.76</v>
      </c>
      <c r="E61" s="36" t="str">
        <f>'EFT Dump'!G56</f>
        <v>11.35</v>
      </c>
      <c r="F61">
        <f>ROWS($A$8:A59)</f>
        <v>52</v>
      </c>
      <c r="G61" t="str">
        <f>IFERROR(SEARCH(ETFs!$B$6,#REF!),"")</f>
        <v/>
      </c>
      <c r="H61" t="str">
        <f t="shared" ref="H61:H72" si="1">IF(G61&lt;&gt;"",F61,"")</f>
        <v/>
      </c>
      <c r="I61" t="str">
        <f>IFERROR(SMALL($H$8:$H$69,ROWS($G$8:G61)),"")</f>
        <v/>
      </c>
      <c r="K61" t="str" cm="1">
        <f t="array" ref="K61">IFERROR(IF(ETFs!$B$6="All",'ETF Calculations'!A61,(IFERROR(INDEX($A$8:$E$61,$I69,COLUMNS($J$8:J69)),""))),"")</f>
        <v>Sygnia Itrix FTSE100 ETF</v>
      </c>
      <c r="L61" s="90" t="str" cm="1">
        <f t="array" ref="L61">IFERROR(IF(ETFs!$B$6="All",'ETF Calculations'!B61,(IFERROR(INDEX($A$8:$E$61,$I69,COLUMNS($J$8:K69))," - ")))," - ")</f>
        <v>2.04</v>
      </c>
      <c r="M61" s="90" t="str" cm="1">
        <f t="array" ref="M61">IFERROR(IF(ETFs!$B$6="All",'ETF Calculations'!C61,(IFERROR(INDEX($A$8:$E$61,$I69,COLUMNS($J$8:L69))," - ")))," - ")</f>
        <v>20.14</v>
      </c>
      <c r="N61" s="90" t="str" cm="1">
        <f t="array" ref="N61">IFERROR(IF(ETFs!$B$6="All",'ETF Calculations'!D61,(IFERROR(INDEX($A$8:$E$61,$I69,COLUMNS($J$8:M69))," - ")))," - ")</f>
        <v>15.76</v>
      </c>
      <c r="O61" s="90" t="str" cm="1">
        <f t="array" ref="O61">IFERROR(IF(ETFs!$B$6="All",'ETF Calculations'!E61,(IFERROR(INDEX($A$8:$E$61,$I69,COLUMNS($J$8:N69))," - ")))," - ")</f>
        <v>11.35</v>
      </c>
    </row>
    <row r="62" spans="1:15" x14ac:dyDescent="0.25">
      <c r="A62" s="48" t="str">
        <f>'EFT Dump'!B57</f>
        <v>Sygnia Itrix Global Property ETF</v>
      </c>
      <c r="B62" s="36" t="str">
        <f>'EFT Dump'!D57</f>
        <v>9.78</v>
      </c>
      <c r="C62" s="36" t="str">
        <f>'EFT Dump'!E57</f>
        <v>15.23</v>
      </c>
      <c r="D62" s="36" t="str">
        <f>'EFT Dump'!F57</f>
        <v>12.95</v>
      </c>
      <c r="E62" s="36" t="str">
        <f>'EFT Dump'!G57</f>
        <v>10.14</v>
      </c>
      <c r="F62">
        <f>ROWS($A$8:A59)</f>
        <v>52</v>
      </c>
      <c r="G62" t="str">
        <f>IFERROR(SEARCH(ETFs!$B$6,#REF!),"")</f>
        <v/>
      </c>
      <c r="H62" t="str">
        <f t="shared" si="1"/>
        <v/>
      </c>
      <c r="I62" t="str">
        <f>IFERROR(SMALL($H$8:$H$69,ROWS($G$8:G62)),"")</f>
        <v/>
      </c>
      <c r="K62" t="str" cm="1">
        <f t="array" ref="K62">IFERROR(IF(ETFs!$B$6="All",'ETF Calculations'!A62,(IFERROR(INDEX($A$8:$E$61,$I70,COLUMNS($J$8:J70)),""))),"")</f>
        <v>Sygnia Itrix Global Property ETF</v>
      </c>
      <c r="L62" s="90" t="str" cm="1">
        <f t="array" ref="L62">IFERROR(IF(ETFs!$B$6="All",'ETF Calculations'!B62,(IFERROR(INDEX($A$8:$E$61,$I70,COLUMNS($J$8:K70))," - ")))," - ")</f>
        <v>9.78</v>
      </c>
      <c r="M62" s="90" t="str" cm="1">
        <f t="array" ref="M62">IFERROR(IF(ETFs!$B$6="All",'ETF Calculations'!C62,(IFERROR(INDEX($A$8:$E$61,$I70,COLUMNS($J$8:L70))," - ")))," - ")</f>
        <v>15.23</v>
      </c>
      <c r="N62" s="90" t="str" cm="1">
        <f t="array" ref="N62">IFERROR(IF(ETFs!$B$6="All",'ETF Calculations'!D62,(IFERROR(INDEX($A$8:$E$61,$I70,COLUMNS($J$8:M70))," - ")))," - ")</f>
        <v>12.95</v>
      </c>
      <c r="O62" s="90" t="str" cm="1">
        <f t="array" ref="O62">IFERROR(IF(ETFs!$B$6="All",'ETF Calculations'!E62,(IFERROR(INDEX($A$8:$E$61,$I70,COLUMNS($J$8:N70))," - ")))," - ")</f>
        <v>10.14</v>
      </c>
    </row>
    <row r="63" spans="1:15" x14ac:dyDescent="0.25">
      <c r="A63" s="48" t="str">
        <f>'EFT Dump'!B58</f>
        <v>Sygnia Itrix MSCI Japan ETF</v>
      </c>
      <c r="B63" s="36" t="str">
        <f>'EFT Dump'!D58</f>
        <v>3.69</v>
      </c>
      <c r="C63" s="36" t="str">
        <f>'EFT Dump'!E58</f>
        <v>6.14</v>
      </c>
      <c r="D63" s="36" t="str">
        <f>'EFT Dump'!F58</f>
        <v>7.88</v>
      </c>
      <c r="E63" s="36" t="str">
        <f>'EFT Dump'!G58</f>
        <v>-</v>
      </c>
      <c r="F63">
        <f>ROWS($A$8:A59)</f>
        <v>52</v>
      </c>
      <c r="G63" t="str">
        <f>IFERROR(SEARCH(ETFs!$B$6,#REF!),"")</f>
        <v/>
      </c>
      <c r="H63" t="str">
        <f t="shared" si="1"/>
        <v/>
      </c>
      <c r="I63" t="str">
        <f>IFERROR(SMALL($H$8:$H$69,ROWS($G$8:G63)),"")</f>
        <v/>
      </c>
      <c r="K63" t="str" cm="1">
        <f t="array" ref="K63">IFERROR(IF(ETFs!$B$6="All",'ETF Calculations'!A63,(IFERROR(INDEX($A$8:$E$61,$I71,COLUMNS($J$8:J71)),""))),"")</f>
        <v>Sygnia Itrix MSCI Japan ETF</v>
      </c>
      <c r="L63" s="90" t="str" cm="1">
        <f t="array" ref="L63">IFERROR(IF(ETFs!$B$6="All",'ETF Calculations'!B63,(IFERROR(INDEX($A$8:$E$61,$I71,COLUMNS($J$8:K71))," - ")))," - ")</f>
        <v>3.69</v>
      </c>
      <c r="M63" s="90" t="str" cm="1">
        <f t="array" ref="M63">IFERROR(IF(ETFs!$B$6="All",'ETF Calculations'!C63,(IFERROR(INDEX($A$8:$E$61,$I71,COLUMNS($J$8:L71))," - ")))," - ")</f>
        <v>6.14</v>
      </c>
      <c r="N63" s="90" t="str" cm="1">
        <f t="array" ref="N63">IFERROR(IF(ETFs!$B$6="All",'ETF Calculations'!D63,(IFERROR(INDEX($A$8:$E$61,$I71,COLUMNS($J$8:M71))," - ")))," - ")</f>
        <v>7.88</v>
      </c>
      <c r="O63" s="90" t="str" cm="1">
        <f t="array" ref="O63">IFERROR(IF(ETFs!$B$6="All",'ETF Calculations'!E63,(IFERROR(INDEX($A$8:$E$61,$I71,COLUMNS($J$8:N71))," - ")))," - ")</f>
        <v>-</v>
      </c>
    </row>
    <row r="64" spans="1:15" x14ac:dyDescent="0.25">
      <c r="A64" s="48" t="str">
        <f>'EFT Dump'!B59</f>
        <v>Sygnia Itrix S&amp;P 500 ETF</v>
      </c>
      <c r="B64" s="36" t="str">
        <f>'EFT Dump'!D59</f>
        <v>-5.31</v>
      </c>
      <c r="C64" s="36" t="str">
        <f>'EFT Dump'!E59</f>
        <v>12.60</v>
      </c>
      <c r="D64" s="36" t="str">
        <f>'EFT Dump'!F59</f>
        <v>8.66</v>
      </c>
      <c r="E64" s="36" t="str">
        <f>'EFT Dump'!G59</f>
        <v>9.57</v>
      </c>
      <c r="F64">
        <f>ROWS($A$8:A59)</f>
        <v>52</v>
      </c>
      <c r="G64" t="str">
        <f>IFERROR(SEARCH(ETFs!$B$6,#REF!),"")</f>
        <v/>
      </c>
      <c r="H64" t="str">
        <f t="shared" si="1"/>
        <v/>
      </c>
      <c r="I64" t="str">
        <f>IFERROR(SMALL($H$8:$H$69,ROWS($G$8:G64)),"")</f>
        <v/>
      </c>
      <c r="K64" t="str" cm="1">
        <f t="array" ref="K64">IFERROR(IF(ETFs!$B$6="All",'ETF Calculations'!A64,(IFERROR(INDEX($A$8:$E$61,$I72,COLUMNS($J$8:J72)),""))),"")</f>
        <v>Sygnia Itrix S&amp;P 500 ETF</v>
      </c>
      <c r="L64" s="90" t="str" cm="1">
        <f t="array" ref="L64">IFERROR(IF(ETFs!$B$6="All",'ETF Calculations'!B64,(IFERROR(INDEX($A$8:$E$61,$I72,COLUMNS($J$8:K72))," - ")))," - ")</f>
        <v>-5.31</v>
      </c>
      <c r="M64" s="90" t="str" cm="1">
        <f t="array" ref="M64">IFERROR(IF(ETFs!$B$6="All",'ETF Calculations'!C64,(IFERROR(INDEX($A$8:$E$61,$I72,COLUMNS($J$8:L72))," - ")))," - ")</f>
        <v>12.60</v>
      </c>
      <c r="N64" s="90" t="str" cm="1">
        <f t="array" ref="N64">IFERROR(IF(ETFs!$B$6="All",'ETF Calculations'!D64,(IFERROR(INDEX($A$8:$E$61,$I72,COLUMNS($J$8:M72))," - ")))," - ")</f>
        <v>8.66</v>
      </c>
      <c r="O64" s="90" t="str" cm="1">
        <f t="array" ref="O64">IFERROR(IF(ETFs!$B$6="All",'ETF Calculations'!E64,(IFERROR(INDEX($A$8:$E$61,$I72,COLUMNS($J$8:N72))," - ")))," - ")</f>
        <v>9.57</v>
      </c>
    </row>
    <row r="65" spans="1:15" x14ac:dyDescent="0.25">
      <c r="A65" s="48" t="str">
        <f>'EFT Dump'!B60</f>
        <v>Sygnia Itrix Top 40 ETF</v>
      </c>
      <c r="B65" s="36" t="str">
        <f>'EFT Dump'!D60</f>
        <v>3.92</v>
      </c>
      <c r="C65" s="36" t="str">
        <f>'EFT Dump'!E60</f>
        <v>16.24</v>
      </c>
      <c r="D65" s="36" t="str">
        <f>'EFT Dump'!F60</f>
        <v>18.03</v>
      </c>
      <c r="E65" s="36" t="str">
        <f>'EFT Dump'!G60</f>
        <v>16.71</v>
      </c>
      <c r="F65">
        <f>ROWS($A$8:A59)</f>
        <v>52</v>
      </c>
      <c r="G65" t="str">
        <f>IFERROR(SEARCH(ETFs!$B$6,#REF!),"")</f>
        <v/>
      </c>
      <c r="H65" t="str">
        <f t="shared" si="1"/>
        <v/>
      </c>
      <c r="I65" t="str">
        <f>IFERROR(SMALL($H$8:$H$69,ROWS($G$8:G65)),"")</f>
        <v/>
      </c>
      <c r="K65" t="str" cm="1">
        <f t="array" ref="K65">IFERROR(IF(ETFs!$B$6="All",'ETF Calculations'!A65,(IFERROR(INDEX($A$8:$E$61,$I74,COLUMNS($J$8:J74)),""))),"")</f>
        <v>Sygnia Itrix Top 40 ETF</v>
      </c>
      <c r="L65" s="90" t="str" cm="1">
        <f t="array" ref="L65">IFERROR(IF(ETFs!$B$6="All",'ETF Calculations'!B65,(IFERROR(INDEX($A$8:$E$61,$I74,COLUMNS($J$8:K74))," - ")))," - ")</f>
        <v>3.92</v>
      </c>
      <c r="M65" s="90" t="str" cm="1">
        <f t="array" ref="M65">IFERROR(IF(ETFs!$B$6="All",'ETF Calculations'!C65,(IFERROR(INDEX($A$8:$E$61,$I74,COLUMNS($J$8:L74))," - ")))," - ")</f>
        <v>16.24</v>
      </c>
      <c r="N65" s="90" t="str" cm="1">
        <f t="array" ref="N65">IFERROR(IF(ETFs!$B$6="All",'ETF Calculations'!D65,(IFERROR(INDEX($A$8:$E$61,$I74,COLUMNS($J$8:M74))," - ")))," - ")</f>
        <v>18.03</v>
      </c>
      <c r="O65" s="90" t="str" cm="1">
        <f t="array" ref="O65">IFERROR(IF(ETFs!$B$6="All",'ETF Calculations'!E65,(IFERROR(INDEX($A$8:$E$61,$I74,COLUMNS($J$8:N74))," - ")))," - ")</f>
        <v>16.71</v>
      </c>
    </row>
    <row r="66" spans="1:15" x14ac:dyDescent="0.25">
      <c r="A66" s="48" t="str">
        <f>'EFT Dump'!B61</f>
        <v>Sygnia Itrix 4th Industrial Revolution</v>
      </c>
      <c r="B66" s="36" t="str">
        <f>'EFT Dump'!D61</f>
        <v>4.68</v>
      </c>
      <c r="C66" s="36" t="str">
        <f>'EFT Dump'!E61</f>
        <v>17.22</v>
      </c>
      <c r="D66" s="36" t="str">
        <f>'EFT Dump'!F61</f>
        <v>18.75</v>
      </c>
      <c r="E66" s="36" t="str">
        <f>'EFT Dump'!G61</f>
        <v>-</v>
      </c>
      <c r="F66">
        <f>ROWS($A$8:A59)</f>
        <v>52</v>
      </c>
      <c r="G66" t="str">
        <f>IFERROR(SEARCH(ETFs!$B$6,#REF!),"")</f>
        <v/>
      </c>
      <c r="H66" t="str">
        <f t="shared" si="1"/>
        <v/>
      </c>
      <c r="I66" t="str">
        <f>IFERROR(SMALL($H$8:$H$69,ROWS($G$8:G66)),"")</f>
        <v/>
      </c>
      <c r="K66" t="str" cm="1">
        <f t="array" ref="K66">IFERROR(IF(ETFs!$B$6="All",'ETF Calculations'!A66,(IFERROR(INDEX($A$8:$E$61,$I75,COLUMNS($J$8:J75)),""))),"")</f>
        <v>Sygnia Itrix 4th Industrial Revolution</v>
      </c>
      <c r="L66" s="90" t="str" cm="1">
        <f t="array" ref="L66">IFERROR(IF(ETFs!$B$6="All",'ETF Calculations'!B66,(IFERROR(INDEX($A$8:$E$61,$I75,COLUMNS($J$8:K75))," - ")))," - ")</f>
        <v>4.68</v>
      </c>
      <c r="M66" s="90" t="str" cm="1">
        <f t="array" ref="M66">IFERROR(IF(ETFs!$B$6="All",'ETF Calculations'!C66,(IFERROR(INDEX($A$8:$E$61,$I75,COLUMNS($J$8:L75))," - ")))," - ")</f>
        <v>17.22</v>
      </c>
      <c r="N66" s="90" t="str" cm="1">
        <f t="array" ref="N66">IFERROR(IF(ETFs!$B$6="All",'ETF Calculations'!D66,(IFERROR(INDEX($A$8:$E$61,$I75,COLUMNS($J$8:M75))," - ")))," - ")</f>
        <v>18.75</v>
      </c>
      <c r="O66" s="90" t="str" cm="1">
        <f t="array" ref="O66">IFERROR(IF(ETFs!$B$6="All",'ETF Calculations'!E66,(IFERROR(INDEX($A$8:$E$61,$I75,COLUMNS($J$8:N75))," - ")))," - ")</f>
        <v>-</v>
      </c>
    </row>
    <row r="67" spans="1:15" x14ac:dyDescent="0.25">
      <c r="A67" s="48" t="str">
        <f>'EFT Dump'!B62</f>
        <v>Sygnia Itrix MSCI Emerging Markets</v>
      </c>
      <c r="B67" s="36" t="str">
        <f>'EFT Dump'!D62</f>
        <v>22.46</v>
      </c>
      <c r="C67" s="36" t="str">
        <f>'EFT Dump'!E62</f>
        <v>9.31</v>
      </c>
      <c r="D67" s="36" t="str">
        <f>'EFT Dump'!F62</f>
        <v>18.48</v>
      </c>
      <c r="E67" s="36" t="str">
        <f>'EFT Dump'!G62</f>
        <v>-</v>
      </c>
      <c r="F67">
        <f>ROWS($A$8:A59)</f>
        <v>52</v>
      </c>
      <c r="G67" t="str">
        <f>IFERROR(SEARCH(ETFs!$B$6,#REF!),"")</f>
        <v/>
      </c>
      <c r="H67" t="str">
        <f t="shared" si="1"/>
        <v/>
      </c>
      <c r="I67" t="str">
        <f>IFERROR(SMALL($H$8:$H$69,ROWS($G$8:G67)),"")</f>
        <v/>
      </c>
      <c r="K67" t="str" cm="1">
        <f t="array" ref="K67">IFERROR(IF(ETFs!$B$6="All",'ETF Calculations'!A67,(IFERROR(INDEX($A$8:$E$61,$I76,COLUMNS($J$8:J76)),""))),"")</f>
        <v>Sygnia Itrix MSCI Emerging Markets</v>
      </c>
      <c r="L67" s="90" t="str" cm="1">
        <f t="array" ref="L67">IFERROR(IF(ETFs!$B$6="All",'ETF Calculations'!B67,(IFERROR(INDEX($A$8:$E$61,$I76,COLUMNS($J$8:K76))," - ")))," - ")</f>
        <v>22.46</v>
      </c>
      <c r="M67" s="90" t="str" cm="1">
        <f t="array" ref="M67">IFERROR(IF(ETFs!$B$6="All",'ETF Calculations'!C67,(IFERROR(INDEX($A$8:$E$61,$I76,COLUMNS($J$8:L76))," - ")))," - ")</f>
        <v>9.31</v>
      </c>
      <c r="N67" s="90" t="str" cm="1">
        <f t="array" ref="N67">IFERROR(IF(ETFs!$B$6="All",'ETF Calculations'!D67,(IFERROR(INDEX($A$8:$E$61,$I76,COLUMNS($J$8:M76))," - ")))," - ")</f>
        <v>18.48</v>
      </c>
      <c r="O67" s="90" t="str" cm="1">
        <f t="array" ref="O67">IFERROR(IF(ETFs!$B$6="All",'ETF Calculations'!E67,(IFERROR(INDEX($A$8:$E$61,$I76,COLUMNS($J$8:N76))," - ")))," - ")</f>
        <v>-</v>
      </c>
    </row>
    <row r="68" spans="1:15" x14ac:dyDescent="0.25">
      <c r="A68" s="48" t="str">
        <f>'EFT Dump'!B63</f>
        <v>Sygnia Itrix MSCI US Index ETF</v>
      </c>
      <c r="B68" s="36" t="str">
        <f>'EFT Dump'!D63</f>
        <v>-6.78</v>
      </c>
      <c r="C68" s="36" t="str">
        <f>'EFT Dump'!E63</f>
        <v>-</v>
      </c>
      <c r="D68" s="36" t="str">
        <f>'EFT Dump'!F63</f>
        <v>-</v>
      </c>
      <c r="E68" s="36" t="str">
        <f>'EFT Dump'!G63</f>
        <v>-</v>
      </c>
      <c r="F68">
        <f>ROWS($A$8:A60)</f>
        <v>53</v>
      </c>
      <c r="G68" t="str">
        <f>IFERROR(SEARCH(ETFs!$B$6,A60),"")</f>
        <v/>
      </c>
      <c r="H68" t="str">
        <f t="shared" si="1"/>
        <v/>
      </c>
      <c r="I68" t="str">
        <f>IFERROR(SMALL($H$8:$H$69,ROWS($G$8:G68)),"")</f>
        <v/>
      </c>
      <c r="K68" t="str" cm="1">
        <f t="array" ref="K68">IFERROR(IF(ETFs!$B$6="All",'ETF Calculations'!A68,(IFERROR(INDEX($A$8:$E$61,$I77,COLUMNS($J$8:J77)),""))),"")</f>
        <v>Sygnia Itrix MSCI US Index ETF</v>
      </c>
      <c r="L68" s="90" t="str" cm="1">
        <f t="array" ref="L68">IFERROR(IF(ETFs!$B$6="All",'ETF Calculations'!B68,(IFERROR(INDEX($A$8:$E$61,$I77,COLUMNS($J$8:K77))," - ")))," - ")</f>
        <v>-6.78</v>
      </c>
      <c r="M68" s="90" t="str" cm="1">
        <f t="array" ref="M68">IFERROR(IF(ETFs!$B$6="All",'ETF Calculations'!C68,(IFERROR(INDEX($A$8:$E$61,$I77,COLUMNS($J$8:L77))," - ")))," - ")</f>
        <v>-</v>
      </c>
      <c r="N68" s="90" t="str" cm="1">
        <f t="array" ref="N68">IFERROR(IF(ETFs!$B$6="All",'ETF Calculations'!D68,(IFERROR(INDEX($A$8:$E$61,$I77,COLUMNS($J$8:M77))," - ")))," - ")</f>
        <v>-</v>
      </c>
      <c r="O68" s="90" t="str" cm="1">
        <f t="array" ref="O68">IFERROR(IF(ETFs!$B$6="All",'ETF Calculations'!E68,(IFERROR(INDEX($A$8:$E$61,$I77,COLUMNS($J$8:N77))," - ")))," - ")</f>
        <v>-</v>
      </c>
    </row>
    <row r="69" spans="1:15" x14ac:dyDescent="0.25">
      <c r="A69" s="48" t="str">
        <f>'EFT Dump'!B64</f>
        <v>Sygnia Itrix MSCI World Index ETF</v>
      </c>
      <c r="B69" s="36" t="str">
        <f>'EFT Dump'!D64</f>
        <v>15.57</v>
      </c>
      <c r="C69" s="36" t="str">
        <f>'EFT Dump'!E64</f>
        <v>12.20</v>
      </c>
      <c r="D69" s="36" t="str">
        <f>'EFT Dump'!F64</f>
        <v>-</v>
      </c>
      <c r="E69" s="36" t="str">
        <f>'EFT Dump'!G64</f>
        <v>-</v>
      </c>
      <c r="F69">
        <f>ROWS($A$8:A61)</f>
        <v>54</v>
      </c>
      <c r="G69" t="str">
        <f>IFERROR(SEARCH(ETFs!$B$6,A61),"")</f>
        <v/>
      </c>
      <c r="H69" t="str">
        <f t="shared" si="1"/>
        <v/>
      </c>
      <c r="I69" t="str">
        <f>IFERROR(SMALL($H$8:$H$69,ROWS($G$8:G69)),"")</f>
        <v/>
      </c>
      <c r="K69" t="str" cm="1">
        <f t="array" ref="K69">IFERROR(IF(ETFs!$B$6="All",'ETF Calculations'!A69,(IFERROR(INDEX($A$8:$E$61,$I78,COLUMNS($J$8:J78)),""))),"")</f>
        <v>Sygnia Itrix MSCI World Index ETF</v>
      </c>
      <c r="L69" s="90" t="str" cm="1">
        <f t="array" ref="L69">IFERROR(IF(ETFs!$B$6="All",'ETF Calculations'!B69,(IFERROR(INDEX($A$8:$E$61,$I78,COLUMNS($J$8:K78))," - ")))," - ")</f>
        <v>15.57</v>
      </c>
      <c r="M69" s="90" t="str" cm="1">
        <f t="array" ref="M69">IFERROR(IF(ETFs!$B$6="All",'ETF Calculations'!C69,(IFERROR(INDEX($A$8:$E$61,$I78,COLUMNS($J$8:L78))," - ")))," - ")</f>
        <v>12.20</v>
      </c>
      <c r="N69" s="90" t="str" cm="1">
        <f t="array" ref="N69">IFERROR(IF(ETFs!$B$6="All",'ETF Calculations'!D69,(IFERROR(INDEX($A$8:$E$61,$I78,COLUMNS($J$8:M78))," - ")))," - ")</f>
        <v>-</v>
      </c>
      <c r="O69" s="90" t="str" cm="1">
        <f t="array" ref="O69">IFERROR(IF(ETFs!$B$6="All",'ETF Calculations'!E69,(IFERROR(INDEX($A$8:$E$61,$I78,COLUMNS($J$8:N78))," - ")))," - ")</f>
        <v>-</v>
      </c>
    </row>
    <row r="70" spans="1:15" x14ac:dyDescent="0.25">
      <c r="A70" s="48" t="str">
        <f>'EFT Dump'!B65</f>
        <v>Sygnia Itrix S&amp;P Global 1200 ESG ETF</v>
      </c>
      <c r="B70" s="36" t="str">
        <f>'EFT Dump'!D65</f>
        <v>3.39</v>
      </c>
      <c r="C70" s="36" t="str">
        <f>'EFT Dump'!E65</f>
        <v>15.53</v>
      </c>
      <c r="D70" s="36" t="str">
        <f>'EFT Dump'!F65</f>
        <v>16.26</v>
      </c>
      <c r="E70" s="36" t="str">
        <f>'EFT Dump'!G65</f>
        <v>14.65</v>
      </c>
      <c r="F70">
        <f>ROWS($A$8:A62)</f>
        <v>55</v>
      </c>
      <c r="G70" t="str">
        <f>IFERROR(SEARCH(ETFs!$B$6,A62),"")</f>
        <v/>
      </c>
      <c r="H70" t="str">
        <f t="shared" si="1"/>
        <v/>
      </c>
      <c r="I70" t="str">
        <f>IFERROR(SMALL($H$8:$H$54,ROWS($G$8:G70)),"")</f>
        <v/>
      </c>
      <c r="K70" t="str" cm="1">
        <f t="array" ref="K70">IFERROR(IF(ETFs!$B$6="All",'ETF Calculations'!A70,(IFERROR(INDEX($A$8:$E$61,$I79,COLUMNS($J$8:J79)),""))),"")</f>
        <v>Sygnia Itrix S&amp;P Global 1200 ESG ETF</v>
      </c>
      <c r="L70" s="90" t="str" cm="1">
        <f t="array" ref="L70">IFERROR(IF(ETFs!$B$6="All",'ETF Calculations'!B70,(IFERROR(INDEX($A$8:$E$61,$I79,COLUMNS($J$8:K79))," - ")))," - ")</f>
        <v>3.39</v>
      </c>
      <c r="M70" s="90" t="str" cm="1">
        <f t="array" ref="M70">IFERROR(IF(ETFs!$B$6="All",'ETF Calculations'!C70,(IFERROR(INDEX($A$8:$E$61,$I79,COLUMNS($J$8:L79))," - ")))," - ")</f>
        <v>15.53</v>
      </c>
      <c r="N70" s="90" t="str" cm="1">
        <f t="array" ref="N70">IFERROR(IF(ETFs!$B$6="All",'ETF Calculations'!D70,(IFERROR(INDEX($A$8:$E$61,$I79,COLUMNS($J$8:M79))," - ")))," - ")</f>
        <v>16.26</v>
      </c>
      <c r="O70" s="90" t="str" cm="1">
        <f t="array" ref="O70">IFERROR(IF(ETFs!$B$6="All",'ETF Calculations'!E70,(IFERROR(INDEX($A$8:$E$61,$I79,COLUMNS($J$8:N79))," - ")))," - ")</f>
        <v>14.65</v>
      </c>
    </row>
    <row r="71" spans="1:15" x14ac:dyDescent="0.25">
      <c r="A71" s="48" t="str">
        <f>'EFT Dump'!B66</f>
        <v>Sygnia Itrix Solactive Healthcare 150 ETF</v>
      </c>
      <c r="B71" s="36" t="str">
        <f>'EFT Dump'!D66</f>
        <v>2.57</v>
      </c>
      <c r="C71" s="36" t="str">
        <f>'EFT Dump'!E66</f>
        <v>-</v>
      </c>
      <c r="D71" s="36" t="str">
        <f>'EFT Dump'!F66</f>
        <v>-</v>
      </c>
      <c r="E71" s="36" t="str">
        <f>'EFT Dump'!G66</f>
        <v>-</v>
      </c>
      <c r="F71">
        <f>ROWS($A$8:A63)</f>
        <v>56</v>
      </c>
      <c r="H71" t="str">
        <f t="shared" si="1"/>
        <v/>
      </c>
      <c r="K71" t="str" cm="1">
        <f t="array" ref="K71">IFERROR(IF(ETFs!$B$6="All",'ETF Calculations'!A71,(IFERROR(INDEX($A$8:$E$61,$I80,COLUMNS($J$8:J80)),""))),"")</f>
        <v>Sygnia Itrix Solactive Healthcare 150 ETF</v>
      </c>
      <c r="L71" s="90" t="str" cm="1">
        <f t="array" ref="L71">IFERROR(IF(ETFs!$B$6="All",'ETF Calculations'!B71,(IFERROR(INDEX($A$8:$E$61,$I80,COLUMNS($J$8:K80))," - ")))," - ")</f>
        <v>2.57</v>
      </c>
      <c r="M71" s="90" t="str" cm="1">
        <f t="array" ref="M71">IFERROR(IF(ETFs!$B$6="All",'ETF Calculations'!C71,(IFERROR(INDEX($A$8:$E$61,$I80,COLUMNS($J$8:L80))," - ")))," - ")</f>
        <v>-</v>
      </c>
      <c r="N71" s="90" t="str" cm="1">
        <f t="array" ref="N71">IFERROR(IF(ETFs!$B$6="All",'ETF Calculations'!D71,(IFERROR(INDEX($A$8:$E$61,$I80,COLUMNS($J$8:M80))," - ")))," - ")</f>
        <v>-</v>
      </c>
      <c r="O71" s="90" t="str" cm="1">
        <f t="array" ref="O71">IFERROR(IF(ETFs!$B$6="All",'ETF Calculations'!E71,(IFERROR(INDEX($A$8:$E$61,$I80,COLUMNS($J$8:N80))," - ")))," - ")</f>
        <v>-</v>
      </c>
    </row>
    <row r="72" spans="1:15" x14ac:dyDescent="0.25">
      <c r="A72" s="48">
        <f>'EFT Dump'!B67</f>
        <v>0</v>
      </c>
      <c r="B72" s="36">
        <f>'EFT Dump'!D67</f>
        <v>0</v>
      </c>
      <c r="C72" s="36">
        <f>'EFT Dump'!E67</f>
        <v>0</v>
      </c>
      <c r="D72" s="36">
        <f>'EFT Dump'!F67</f>
        <v>0</v>
      </c>
      <c r="E72" s="36">
        <f>'EFT Dump'!G67</f>
        <v>0</v>
      </c>
      <c r="F72">
        <f>ROWS($A$8:A64)</f>
        <v>57</v>
      </c>
      <c r="H72" t="str">
        <f t="shared" si="1"/>
        <v/>
      </c>
    </row>
    <row r="73" spans="1:15" x14ac:dyDescent="0.25">
      <c r="A73" s="48">
        <f>'EFT Dump'!B68</f>
        <v>0</v>
      </c>
      <c r="B73" s="36">
        <f>'EFT Dump'!D68</f>
        <v>0</v>
      </c>
      <c r="C73" s="36">
        <f>'EFT Dump'!E68</f>
        <v>0</v>
      </c>
      <c r="D73" s="36">
        <f>'EFT Dump'!F68</f>
        <v>0</v>
      </c>
      <c r="E73" s="36">
        <f>'EFT Dump'!G68</f>
        <v>0</v>
      </c>
      <c r="F73">
        <f>ROWS($A$8:A64)</f>
        <v>57</v>
      </c>
    </row>
    <row r="74" spans="1:15" x14ac:dyDescent="0.25">
      <c r="A74" s="48">
        <f>'EFT Dump'!B69</f>
        <v>0</v>
      </c>
      <c r="B74" s="36">
        <f>'EFT Dump'!D69</f>
        <v>0</v>
      </c>
      <c r="C74" s="36">
        <f>'EFT Dump'!E69</f>
        <v>0</v>
      </c>
      <c r="D74" s="36">
        <f>'EFT Dump'!F69</f>
        <v>0</v>
      </c>
      <c r="E74" s="36">
        <f>'EFT Dump'!G69</f>
        <v>0</v>
      </c>
      <c r="F74">
        <f>ROWS($A$8:A65)</f>
        <v>58</v>
      </c>
    </row>
    <row r="75" spans="1:15" x14ac:dyDescent="0.25">
      <c r="A75" s="48">
        <f>'EFT Dump'!B70</f>
        <v>0</v>
      </c>
      <c r="B75" s="36">
        <f>'EFT Dump'!D70</f>
        <v>0</v>
      </c>
      <c r="C75" s="36">
        <f>'EFT Dump'!E70</f>
        <v>0</v>
      </c>
      <c r="D75" s="36">
        <f>'EFT Dump'!F70</f>
        <v>0</v>
      </c>
      <c r="E75" s="36">
        <f>'EFT Dump'!G70</f>
        <v>0</v>
      </c>
      <c r="F75">
        <f>ROWS($A$8:A66)</f>
        <v>59</v>
      </c>
    </row>
    <row r="76" spans="1:15" x14ac:dyDescent="0.25">
      <c r="A76" s="48">
        <f>'EFT Dump'!B71</f>
        <v>0</v>
      </c>
      <c r="B76" s="36">
        <f>'EFT Dump'!D71</f>
        <v>0</v>
      </c>
      <c r="C76" s="36">
        <f>'EFT Dump'!E71</f>
        <v>0</v>
      </c>
      <c r="D76" s="36">
        <f>'EFT Dump'!F71</f>
        <v>0</v>
      </c>
      <c r="E76" s="36">
        <f>'EFT Dump'!G71</f>
        <v>0</v>
      </c>
    </row>
    <row r="77" spans="1:15" x14ac:dyDescent="0.25">
      <c r="A77" s="48">
        <f>'EFT Dump'!B72</f>
        <v>0</v>
      </c>
      <c r="B77" s="36">
        <f>'EFT Dump'!D72</f>
        <v>0</v>
      </c>
      <c r="C77" s="36">
        <f>'EFT Dump'!E72</f>
        <v>0</v>
      </c>
      <c r="D77" s="36">
        <f>'EFT Dump'!F72</f>
        <v>0</v>
      </c>
      <c r="E77" s="36">
        <f>'EFT Dump'!G72</f>
        <v>0</v>
      </c>
    </row>
    <row r="85" spans="2:14" x14ac:dyDescent="0.25">
      <c r="K85" cm="1">
        <f t="array" ref="K85">IFERROR(IF(ETFs!$B$6="All",'ETF Calculations'!A85,(IFERROR(INDEX($A$8:$E$54,$I85,COLUMNS($J$8:J85)),""))),"")</f>
        <v>0</v>
      </c>
      <c r="M85" cm="1">
        <f t="array" ref="M85">IFERROR(IF(ETFs!$B$6="All",'ETF Calculations'!C85,(IFERROR(INDEX($A$8:$E$54,$I85,COLUMNS($J$8:L85))," - ")))," - ")</f>
        <v>0</v>
      </c>
      <c r="N85" cm="1">
        <f t="array" ref="N85">IFERROR(IF(ETFs!$B$6="All",'ETF Calculations'!D85,(IFERROR(INDEX($A$8:$E$54,$I85,COLUMNS($J$8:M85))," - ")))," - ")</f>
        <v>0</v>
      </c>
    </row>
    <row r="86" spans="2:14" x14ac:dyDescent="0.25">
      <c r="B86" s="37" t="s">
        <v>33</v>
      </c>
    </row>
    <row r="87" spans="2:14" x14ac:dyDescent="0.25">
      <c r="B87" s="48" t="s">
        <v>61</v>
      </c>
    </row>
    <row r="88" spans="2:14" x14ac:dyDescent="0.25">
      <c r="B88" s="47" t="s">
        <v>127</v>
      </c>
    </row>
    <row r="89" spans="2:14" x14ac:dyDescent="0.25">
      <c r="B89" s="35" t="s">
        <v>34</v>
      </c>
    </row>
    <row r="90" spans="2:14" x14ac:dyDescent="0.25">
      <c r="B90" s="35" t="s">
        <v>28</v>
      </c>
    </row>
    <row r="91" spans="2:14" x14ac:dyDescent="0.25">
      <c r="B91" s="35" t="s">
        <v>26</v>
      </c>
    </row>
    <row r="92" spans="2:14" x14ac:dyDescent="0.25">
      <c r="B92" s="47" t="s">
        <v>126</v>
      </c>
    </row>
    <row r="93" spans="2:14" x14ac:dyDescent="0.25">
      <c r="B93" s="35" t="s">
        <v>27</v>
      </c>
    </row>
  </sheetData>
  <sheetProtection algorithmName="SHA-512" hashValue="1xnShceLNSjUyipJ3l2EraBvQA3wreDjaFmzg3pXiuMG+0wGDEKkwCSqW79hemxDCtjdwvIaCZSLotM+IXWETw==" saltValue="uxinPWte0aPkvqPkHq+XDQ==" spinCount="100000" sheet="1" objects="1" scenarios="1"/>
  <autoFilter ref="A7:E69" xr:uid="{00000000-0001-0000-0700-000000000000}">
    <sortState xmlns:xlrd2="http://schemas.microsoft.com/office/spreadsheetml/2017/richdata2" ref="A8:E72">
      <sortCondition ref="A7:A69"/>
    </sortState>
  </autoFilter>
  <dataValidations disablePrompts="1" count="2">
    <dataValidation type="list" allowBlank="1" showInputMessage="1" showErrorMessage="1" sqref="A5" xr:uid="{00000000-0002-0000-0700-000000000000}">
      <formula1>$B$88:$B$91</formula1>
    </dataValidation>
    <dataValidation type="list" allowBlank="1" showInputMessage="1" showErrorMessage="1" sqref="B87:B93" xr:uid="{00000000-0002-0000-0700-000001000000}">
      <formula1>$B$87:$B$93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5CF3-7A2B-471D-9BD7-9717092A2877}">
  <sheetPr codeName="Sheet12"/>
  <dimension ref="B1:G66"/>
  <sheetViews>
    <sheetView zoomScaleNormal="100" workbookViewId="0">
      <selection activeCell="G2" sqref="G2"/>
    </sheetView>
  </sheetViews>
  <sheetFormatPr defaultRowHeight="13.2" x14ac:dyDescent="0.25"/>
  <cols>
    <col min="2" max="2" width="59.109375" customWidth="1"/>
    <col min="3" max="3" width="80.109375" customWidth="1"/>
    <col min="4" max="7" width="9.109375" style="90"/>
  </cols>
  <sheetData>
    <row r="1" spans="2:7" x14ac:dyDescent="0.25">
      <c r="B1" s="88" t="s">
        <v>284</v>
      </c>
      <c r="C1" s="86" t="s">
        <v>223</v>
      </c>
    </row>
    <row r="2" spans="2:7" x14ac:dyDescent="0.25">
      <c r="B2" s="82" t="s">
        <v>222</v>
      </c>
      <c r="C2" s="83" t="s">
        <v>285</v>
      </c>
      <c r="D2" s="91" t="s">
        <v>172</v>
      </c>
      <c r="E2" s="91" t="s">
        <v>173</v>
      </c>
      <c r="F2" s="91" t="s">
        <v>174</v>
      </c>
      <c r="G2" s="91" t="s">
        <v>175</v>
      </c>
    </row>
    <row r="3" spans="2:7" x14ac:dyDescent="0.25">
      <c r="B3" s="87" t="s">
        <v>301</v>
      </c>
      <c r="C3" t="s">
        <v>308</v>
      </c>
      <c r="D3" s="90" t="s">
        <v>482</v>
      </c>
      <c r="E3" s="90" t="s">
        <v>483</v>
      </c>
      <c r="F3" s="90" t="s">
        <v>484</v>
      </c>
      <c r="G3" s="90" t="s">
        <v>16</v>
      </c>
    </row>
    <row r="4" spans="2:7" x14ac:dyDescent="0.25">
      <c r="B4" s="87" t="s">
        <v>303</v>
      </c>
      <c r="C4" t="s">
        <v>309</v>
      </c>
      <c r="D4" s="92" t="s">
        <v>485</v>
      </c>
      <c r="E4" s="92" t="s">
        <v>486</v>
      </c>
      <c r="F4" s="92" t="s">
        <v>487</v>
      </c>
      <c r="G4" s="90" t="s">
        <v>16</v>
      </c>
    </row>
    <row r="5" spans="2:7" x14ac:dyDescent="0.25">
      <c r="B5" s="89" t="s">
        <v>304</v>
      </c>
      <c r="C5" t="s">
        <v>310</v>
      </c>
      <c r="D5" s="90" t="s">
        <v>372</v>
      </c>
      <c r="E5" s="90" t="s">
        <v>488</v>
      </c>
      <c r="F5" s="90" t="s">
        <v>338</v>
      </c>
      <c r="G5" s="90" t="s">
        <v>16</v>
      </c>
    </row>
    <row r="6" spans="2:7" x14ac:dyDescent="0.25">
      <c r="B6" s="89" t="s">
        <v>300</v>
      </c>
      <c r="C6" t="s">
        <v>311</v>
      </c>
      <c r="D6" s="90" t="s">
        <v>489</v>
      </c>
      <c r="E6" s="90" t="s">
        <v>360</v>
      </c>
      <c r="F6" s="90" t="s">
        <v>490</v>
      </c>
      <c r="G6" s="90" t="s">
        <v>16</v>
      </c>
    </row>
    <row r="7" spans="2:7" x14ac:dyDescent="0.25">
      <c r="B7" s="89" t="s">
        <v>302</v>
      </c>
      <c r="C7" t="s">
        <v>313</v>
      </c>
      <c r="D7" s="90" t="s">
        <v>372</v>
      </c>
      <c r="E7" s="92" t="s">
        <v>491</v>
      </c>
      <c r="F7" s="90" t="s">
        <v>16</v>
      </c>
      <c r="G7" s="90" t="s">
        <v>16</v>
      </c>
    </row>
    <row r="8" spans="2:7" x14ac:dyDescent="0.25">
      <c r="B8" s="89" t="s">
        <v>307</v>
      </c>
      <c r="C8" t="s">
        <v>314</v>
      </c>
      <c r="D8" s="90" t="s">
        <v>492</v>
      </c>
      <c r="E8" s="92" t="s">
        <v>493</v>
      </c>
      <c r="F8" s="92" t="s">
        <v>494</v>
      </c>
      <c r="G8" s="92" t="s">
        <v>495</v>
      </c>
    </row>
    <row r="9" spans="2:7" x14ac:dyDescent="0.25">
      <c r="B9" s="89" t="s">
        <v>298</v>
      </c>
      <c r="C9" t="s">
        <v>312</v>
      </c>
      <c r="D9" s="90" t="s">
        <v>496</v>
      </c>
      <c r="E9" s="90" t="s">
        <v>497</v>
      </c>
      <c r="F9" s="90" t="s">
        <v>498</v>
      </c>
      <c r="G9" s="90" t="s">
        <v>16</v>
      </c>
    </row>
    <row r="10" spans="2:7" x14ac:dyDescent="0.25">
      <c r="B10" s="87" t="s">
        <v>146</v>
      </c>
      <c r="C10" t="s">
        <v>176</v>
      </c>
      <c r="D10" s="90" t="s">
        <v>499</v>
      </c>
      <c r="E10" s="90" t="s">
        <v>500</v>
      </c>
      <c r="F10" s="90" t="s">
        <v>501</v>
      </c>
      <c r="G10" s="90" t="s">
        <v>502</v>
      </c>
    </row>
    <row r="11" spans="2:7" x14ac:dyDescent="0.25">
      <c r="B11" s="89" t="s">
        <v>144</v>
      </c>
      <c r="C11" t="s">
        <v>177</v>
      </c>
      <c r="D11" s="90" t="s">
        <v>503</v>
      </c>
      <c r="E11" s="90" t="s">
        <v>504</v>
      </c>
      <c r="F11" s="90" t="s">
        <v>505</v>
      </c>
      <c r="G11" s="90" t="s">
        <v>472</v>
      </c>
    </row>
    <row r="12" spans="2:7" x14ac:dyDescent="0.25">
      <c r="B12" s="89" t="s">
        <v>318</v>
      </c>
      <c r="C12" s="48" t="s">
        <v>319</v>
      </c>
      <c r="D12" s="90" t="s">
        <v>506</v>
      </c>
      <c r="E12" s="90" t="s">
        <v>507</v>
      </c>
      <c r="F12" s="90" t="s">
        <v>508</v>
      </c>
      <c r="G12" s="90" t="s">
        <v>16</v>
      </c>
    </row>
    <row r="13" spans="2:7" x14ac:dyDescent="0.25">
      <c r="B13" s="89" t="s">
        <v>168</v>
      </c>
      <c r="C13" t="s">
        <v>178</v>
      </c>
      <c r="D13" s="90" t="s">
        <v>367</v>
      </c>
      <c r="E13" s="90" t="s">
        <v>344</v>
      </c>
      <c r="F13" s="90" t="s">
        <v>363</v>
      </c>
      <c r="G13" s="90" t="s">
        <v>509</v>
      </c>
    </row>
    <row r="14" spans="2:7" x14ac:dyDescent="0.25">
      <c r="B14" s="89" t="s">
        <v>155</v>
      </c>
      <c r="C14" t="s">
        <v>179</v>
      </c>
      <c r="D14" s="90" t="s">
        <v>510</v>
      </c>
      <c r="E14" s="90" t="s">
        <v>511</v>
      </c>
      <c r="F14" s="90" t="s">
        <v>512</v>
      </c>
      <c r="G14" s="90" t="s">
        <v>16</v>
      </c>
    </row>
    <row r="15" spans="2:7" x14ac:dyDescent="0.25">
      <c r="B15" s="89" t="s">
        <v>129</v>
      </c>
      <c r="C15" t="s">
        <v>190</v>
      </c>
      <c r="D15" s="90" t="s">
        <v>513</v>
      </c>
      <c r="E15" s="92" t="s">
        <v>514</v>
      </c>
      <c r="F15" s="92" t="s">
        <v>515</v>
      </c>
      <c r="G15" s="92" t="s">
        <v>516</v>
      </c>
    </row>
    <row r="16" spans="2:7" x14ac:dyDescent="0.25">
      <c r="B16" s="89" t="s">
        <v>231</v>
      </c>
      <c r="C16" t="s">
        <v>180</v>
      </c>
      <c r="D16" s="92" t="s">
        <v>517</v>
      </c>
      <c r="E16" s="90" t="s">
        <v>16</v>
      </c>
      <c r="F16" s="90" t="s">
        <v>16</v>
      </c>
      <c r="G16" s="90" t="s">
        <v>16</v>
      </c>
    </row>
    <row r="17" spans="2:7" x14ac:dyDescent="0.25">
      <c r="B17" s="89" t="s">
        <v>147</v>
      </c>
      <c r="C17" t="s">
        <v>286</v>
      </c>
      <c r="D17" s="92" t="s">
        <v>518</v>
      </c>
      <c r="E17" s="92" t="s">
        <v>519</v>
      </c>
      <c r="F17" s="92" t="s">
        <v>520</v>
      </c>
      <c r="G17" s="92" t="s">
        <v>521</v>
      </c>
    </row>
    <row r="18" spans="2:7" x14ac:dyDescent="0.25">
      <c r="B18" s="89" t="s">
        <v>315</v>
      </c>
      <c r="C18" t="s">
        <v>306</v>
      </c>
      <c r="D18" s="92" t="s">
        <v>367</v>
      </c>
      <c r="E18" s="92" t="s">
        <v>522</v>
      </c>
      <c r="F18" s="92" t="s">
        <v>523</v>
      </c>
      <c r="G18" s="90" t="s">
        <v>16</v>
      </c>
    </row>
    <row r="19" spans="2:7" x14ac:dyDescent="0.25">
      <c r="B19" s="89" t="s">
        <v>290</v>
      </c>
      <c r="C19" t="s">
        <v>287</v>
      </c>
      <c r="D19" s="92" t="s">
        <v>524</v>
      </c>
      <c r="E19" s="92" t="s">
        <v>426</v>
      </c>
      <c r="F19" s="92" t="s">
        <v>525</v>
      </c>
      <c r="G19" s="90" t="s">
        <v>16</v>
      </c>
    </row>
    <row r="20" spans="2:7" x14ac:dyDescent="0.25">
      <c r="B20" s="89" t="s">
        <v>224</v>
      </c>
      <c r="C20" t="s">
        <v>181</v>
      </c>
      <c r="D20" s="92" t="s">
        <v>526</v>
      </c>
      <c r="E20" s="92" t="s">
        <v>527</v>
      </c>
      <c r="F20" s="90" t="s">
        <v>16</v>
      </c>
      <c r="G20" s="90" t="s">
        <v>16</v>
      </c>
    </row>
    <row r="21" spans="2:7" x14ac:dyDescent="0.25">
      <c r="B21" s="89" t="s">
        <v>331</v>
      </c>
      <c r="C21" t="s">
        <v>194</v>
      </c>
      <c r="D21" s="92" t="s">
        <v>528</v>
      </c>
      <c r="E21" s="90" t="s">
        <v>16</v>
      </c>
      <c r="F21" s="90" t="s">
        <v>16</v>
      </c>
      <c r="G21" s="90" t="s">
        <v>16</v>
      </c>
    </row>
    <row r="22" spans="2:7" x14ac:dyDescent="0.25">
      <c r="B22" s="89" t="s">
        <v>225</v>
      </c>
      <c r="C22" t="s">
        <v>183</v>
      </c>
      <c r="D22" s="92" t="s">
        <v>529</v>
      </c>
      <c r="E22" s="92" t="s">
        <v>530</v>
      </c>
      <c r="F22" s="90" t="s">
        <v>16</v>
      </c>
      <c r="G22" s="90" t="s">
        <v>16</v>
      </c>
    </row>
    <row r="23" spans="2:7" x14ac:dyDescent="0.25">
      <c r="B23" s="89" t="s">
        <v>116</v>
      </c>
      <c r="C23" t="s">
        <v>182</v>
      </c>
      <c r="D23" s="92" t="s">
        <v>531</v>
      </c>
      <c r="E23" s="92" t="s">
        <v>532</v>
      </c>
      <c r="F23" s="92" t="s">
        <v>533</v>
      </c>
      <c r="G23" s="90" t="s">
        <v>16</v>
      </c>
    </row>
    <row r="24" spans="2:7" x14ac:dyDescent="0.25">
      <c r="B24" s="89" t="s">
        <v>170</v>
      </c>
      <c r="C24" t="s">
        <v>288</v>
      </c>
      <c r="D24" s="92" t="s">
        <v>534</v>
      </c>
      <c r="E24" s="92" t="s">
        <v>535</v>
      </c>
      <c r="F24" s="92" t="s">
        <v>536</v>
      </c>
      <c r="G24" s="92" t="s">
        <v>353</v>
      </c>
    </row>
    <row r="25" spans="2:7" x14ac:dyDescent="0.25">
      <c r="B25" s="89" t="s">
        <v>169</v>
      </c>
      <c r="C25" t="s">
        <v>289</v>
      </c>
      <c r="D25" s="90" t="s">
        <v>537</v>
      </c>
      <c r="E25" s="90" t="s">
        <v>538</v>
      </c>
      <c r="F25" s="90" t="s">
        <v>384</v>
      </c>
      <c r="G25" s="92" t="s">
        <v>347</v>
      </c>
    </row>
    <row r="26" spans="2:7" x14ac:dyDescent="0.25">
      <c r="B26" s="89" t="s">
        <v>118</v>
      </c>
      <c r="C26" t="s">
        <v>184</v>
      </c>
      <c r="D26" s="92" t="s">
        <v>539</v>
      </c>
      <c r="E26" s="92" t="s">
        <v>540</v>
      </c>
      <c r="F26" s="92" t="s">
        <v>541</v>
      </c>
      <c r="G26" s="90" t="s">
        <v>16</v>
      </c>
    </row>
    <row r="27" spans="2:7" x14ac:dyDescent="0.25">
      <c r="B27" s="89" t="s">
        <v>139</v>
      </c>
      <c r="C27" t="s">
        <v>185</v>
      </c>
      <c r="D27" s="92" t="s">
        <v>542</v>
      </c>
      <c r="E27" s="92" t="s">
        <v>342</v>
      </c>
      <c r="F27" s="92" t="s">
        <v>543</v>
      </c>
      <c r="G27" s="90" t="s">
        <v>16</v>
      </c>
    </row>
    <row r="28" spans="2:7" x14ac:dyDescent="0.25">
      <c r="B28" s="89" t="s">
        <v>228</v>
      </c>
      <c r="C28" t="s">
        <v>201</v>
      </c>
      <c r="D28" s="92" t="s">
        <v>544</v>
      </c>
      <c r="E28" s="92" t="s">
        <v>545</v>
      </c>
      <c r="F28" s="90" t="s">
        <v>546</v>
      </c>
      <c r="G28" s="90" t="s">
        <v>16</v>
      </c>
    </row>
    <row r="29" spans="2:7" x14ac:dyDescent="0.25">
      <c r="B29" s="89" t="s">
        <v>238</v>
      </c>
      <c r="C29" t="s">
        <v>186</v>
      </c>
      <c r="D29" s="92" t="s">
        <v>547</v>
      </c>
      <c r="E29" s="92" t="s">
        <v>548</v>
      </c>
      <c r="F29" s="90" t="s">
        <v>16</v>
      </c>
      <c r="G29" s="90" t="s">
        <v>16</v>
      </c>
    </row>
    <row r="30" spans="2:7" x14ac:dyDescent="0.25">
      <c r="B30" s="89" t="s">
        <v>166</v>
      </c>
      <c r="C30" t="s">
        <v>187</v>
      </c>
      <c r="D30" s="90" t="s">
        <v>549</v>
      </c>
      <c r="E30" s="90" t="s">
        <v>550</v>
      </c>
      <c r="F30" s="90" t="s">
        <v>450</v>
      </c>
      <c r="G30" s="90" t="s">
        <v>346</v>
      </c>
    </row>
    <row r="31" spans="2:7" x14ac:dyDescent="0.25">
      <c r="B31" s="89" t="s">
        <v>232</v>
      </c>
      <c r="C31" t="s">
        <v>188</v>
      </c>
      <c r="D31" s="90" t="s">
        <v>551</v>
      </c>
      <c r="E31" s="90" t="s">
        <v>16</v>
      </c>
      <c r="F31" s="90" t="s">
        <v>16</v>
      </c>
      <c r="G31" s="90" t="s">
        <v>16</v>
      </c>
    </row>
    <row r="32" spans="2:7" x14ac:dyDescent="0.25">
      <c r="B32" s="89" t="s">
        <v>128</v>
      </c>
      <c r="C32" t="s">
        <v>189</v>
      </c>
      <c r="D32" s="90" t="s">
        <v>552</v>
      </c>
      <c r="E32" s="90" t="s">
        <v>553</v>
      </c>
      <c r="F32" s="90" t="s">
        <v>508</v>
      </c>
      <c r="G32" s="92" t="s">
        <v>336</v>
      </c>
    </row>
    <row r="33" spans="2:7" x14ac:dyDescent="0.25">
      <c r="B33" s="89" t="s">
        <v>130</v>
      </c>
      <c r="C33" t="s">
        <v>191</v>
      </c>
      <c r="D33" s="90" t="s">
        <v>554</v>
      </c>
      <c r="E33" s="90" t="s">
        <v>555</v>
      </c>
      <c r="F33" s="90" t="s">
        <v>556</v>
      </c>
      <c r="G33" s="92" t="s">
        <v>557</v>
      </c>
    </row>
    <row r="34" spans="2:7" x14ac:dyDescent="0.25">
      <c r="B34" s="89" t="s">
        <v>233</v>
      </c>
      <c r="C34" t="s">
        <v>192</v>
      </c>
      <c r="D34" s="90" t="s">
        <v>558</v>
      </c>
      <c r="E34" s="90" t="s">
        <v>16</v>
      </c>
      <c r="F34" s="90" t="s">
        <v>16</v>
      </c>
      <c r="G34" s="90" t="s">
        <v>16</v>
      </c>
    </row>
    <row r="35" spans="2:7" x14ac:dyDescent="0.25">
      <c r="B35" s="89" t="s">
        <v>234</v>
      </c>
      <c r="C35" t="s">
        <v>193</v>
      </c>
      <c r="D35" s="92" t="s">
        <v>559</v>
      </c>
      <c r="E35" s="90" t="s">
        <v>16</v>
      </c>
      <c r="F35" s="90" t="s">
        <v>16</v>
      </c>
      <c r="G35" s="90" t="s">
        <v>16</v>
      </c>
    </row>
    <row r="36" spans="2:7" x14ac:dyDescent="0.25">
      <c r="B36" s="89" t="s">
        <v>148</v>
      </c>
      <c r="C36" t="s">
        <v>195</v>
      </c>
      <c r="D36" s="90" t="s">
        <v>560</v>
      </c>
      <c r="E36" s="90" t="s">
        <v>561</v>
      </c>
      <c r="F36" s="90" t="s">
        <v>375</v>
      </c>
      <c r="G36" s="90" t="s">
        <v>16</v>
      </c>
    </row>
    <row r="37" spans="2:7" x14ac:dyDescent="0.25">
      <c r="B37" s="89" t="s">
        <v>227</v>
      </c>
      <c r="C37" t="s">
        <v>196</v>
      </c>
      <c r="D37" s="92" t="s">
        <v>562</v>
      </c>
      <c r="E37" s="90" t="s">
        <v>16</v>
      </c>
      <c r="F37" s="90" t="s">
        <v>16</v>
      </c>
      <c r="G37" s="90" t="s">
        <v>16</v>
      </c>
    </row>
    <row r="38" spans="2:7" x14ac:dyDescent="0.25">
      <c r="B38" s="89" t="s">
        <v>131</v>
      </c>
      <c r="C38" t="s">
        <v>197</v>
      </c>
      <c r="D38" s="92" t="s">
        <v>563</v>
      </c>
      <c r="E38" s="92" t="s">
        <v>564</v>
      </c>
      <c r="F38" s="92" t="s">
        <v>565</v>
      </c>
      <c r="G38" s="90" t="s">
        <v>16</v>
      </c>
    </row>
    <row r="39" spans="2:7" x14ac:dyDescent="0.25">
      <c r="B39" s="89" t="s">
        <v>132</v>
      </c>
      <c r="C39" t="s">
        <v>198</v>
      </c>
      <c r="D39" s="92" t="s">
        <v>566</v>
      </c>
      <c r="E39" s="92" t="s">
        <v>567</v>
      </c>
      <c r="F39" s="92" t="s">
        <v>568</v>
      </c>
      <c r="G39" s="92" t="s">
        <v>424</v>
      </c>
    </row>
    <row r="40" spans="2:7" x14ac:dyDescent="0.25">
      <c r="B40" s="87" t="s">
        <v>133</v>
      </c>
      <c r="C40" t="s">
        <v>199</v>
      </c>
      <c r="D40" s="92" t="s">
        <v>569</v>
      </c>
      <c r="E40" s="92" t="s">
        <v>570</v>
      </c>
      <c r="F40" s="92" t="s">
        <v>571</v>
      </c>
      <c r="G40" s="92" t="s">
        <v>382</v>
      </c>
    </row>
    <row r="41" spans="2:7" x14ac:dyDescent="0.25">
      <c r="B41" s="89" t="s">
        <v>149</v>
      </c>
      <c r="C41" t="s">
        <v>200</v>
      </c>
      <c r="D41" s="90" t="s">
        <v>572</v>
      </c>
      <c r="E41" s="90" t="s">
        <v>345</v>
      </c>
      <c r="F41" s="90" t="s">
        <v>573</v>
      </c>
      <c r="G41" s="90" t="s">
        <v>16</v>
      </c>
    </row>
    <row r="42" spans="2:7" x14ac:dyDescent="0.25">
      <c r="B42" s="87" t="s">
        <v>134</v>
      </c>
      <c r="C42" t="s">
        <v>202</v>
      </c>
      <c r="D42" s="90" t="s">
        <v>489</v>
      </c>
      <c r="E42" s="90" t="s">
        <v>574</v>
      </c>
      <c r="F42" s="90" t="s">
        <v>575</v>
      </c>
      <c r="G42" s="92" t="s">
        <v>576</v>
      </c>
    </row>
    <row r="43" spans="2:7" x14ac:dyDescent="0.25">
      <c r="B43" s="87" t="s">
        <v>143</v>
      </c>
      <c r="C43" t="s">
        <v>291</v>
      </c>
      <c r="D43" s="92" t="s">
        <v>390</v>
      </c>
      <c r="E43" s="92" t="s">
        <v>577</v>
      </c>
      <c r="F43" s="92" t="s">
        <v>578</v>
      </c>
      <c r="G43" s="92" t="s">
        <v>579</v>
      </c>
    </row>
    <row r="44" spans="2:7" x14ac:dyDescent="0.25">
      <c r="B44" s="87" t="s">
        <v>120</v>
      </c>
      <c r="C44" s="48" t="s">
        <v>292</v>
      </c>
      <c r="D44" s="92" t="s">
        <v>580</v>
      </c>
      <c r="E44" s="92" t="s">
        <v>581</v>
      </c>
      <c r="F44" s="92" t="s">
        <v>582</v>
      </c>
      <c r="G44" s="92" t="s">
        <v>438</v>
      </c>
    </row>
    <row r="45" spans="2:7" x14ac:dyDescent="0.25">
      <c r="B45" s="87" t="s">
        <v>138</v>
      </c>
      <c r="C45" t="s">
        <v>293</v>
      </c>
      <c r="D45" s="92" t="s">
        <v>583</v>
      </c>
      <c r="E45" s="92" t="s">
        <v>584</v>
      </c>
      <c r="F45" s="92" t="s">
        <v>585</v>
      </c>
      <c r="G45" s="90" t="s">
        <v>16</v>
      </c>
    </row>
    <row r="46" spans="2:7" x14ac:dyDescent="0.25">
      <c r="B46" s="89" t="s">
        <v>164</v>
      </c>
      <c r="C46" t="s">
        <v>203</v>
      </c>
      <c r="D46" s="90" t="s">
        <v>586</v>
      </c>
      <c r="E46" s="90" t="s">
        <v>587</v>
      </c>
      <c r="F46" s="90" t="s">
        <v>588</v>
      </c>
      <c r="G46" s="90" t="s">
        <v>16</v>
      </c>
    </row>
    <row r="47" spans="2:7" x14ac:dyDescent="0.25">
      <c r="B47" s="89" t="s">
        <v>236</v>
      </c>
      <c r="C47" t="s">
        <v>204</v>
      </c>
      <c r="D47" s="90" t="s">
        <v>589</v>
      </c>
      <c r="E47" s="90" t="s">
        <v>590</v>
      </c>
      <c r="F47" s="90" t="s">
        <v>591</v>
      </c>
      <c r="G47" s="90" t="s">
        <v>16</v>
      </c>
    </row>
    <row r="48" spans="2:7" x14ac:dyDescent="0.25">
      <c r="B48" s="89" t="s">
        <v>123</v>
      </c>
      <c r="C48" t="s">
        <v>205</v>
      </c>
      <c r="D48" s="90" t="s">
        <v>592</v>
      </c>
      <c r="E48" s="90" t="s">
        <v>593</v>
      </c>
      <c r="F48" s="90" t="s">
        <v>501</v>
      </c>
      <c r="G48" s="90" t="s">
        <v>16</v>
      </c>
    </row>
    <row r="49" spans="2:7" x14ac:dyDescent="0.25">
      <c r="B49" s="89" t="s">
        <v>124</v>
      </c>
      <c r="C49" t="s">
        <v>206</v>
      </c>
      <c r="D49" s="90" t="s">
        <v>594</v>
      </c>
      <c r="E49" s="90" t="s">
        <v>595</v>
      </c>
      <c r="F49" s="92" t="s">
        <v>596</v>
      </c>
      <c r="G49" s="90" t="s">
        <v>16</v>
      </c>
    </row>
    <row r="50" spans="2:7" x14ac:dyDescent="0.25">
      <c r="B50" s="89" t="s">
        <v>125</v>
      </c>
      <c r="C50" t="s">
        <v>207</v>
      </c>
      <c r="D50" s="90" t="s">
        <v>597</v>
      </c>
      <c r="E50" s="90" t="s">
        <v>598</v>
      </c>
      <c r="F50" s="90" t="s">
        <v>599</v>
      </c>
      <c r="G50" s="90" t="s">
        <v>16</v>
      </c>
    </row>
    <row r="51" spans="2:7" x14ac:dyDescent="0.25">
      <c r="B51" s="89" t="s">
        <v>162</v>
      </c>
      <c r="C51" t="s">
        <v>208</v>
      </c>
      <c r="D51" s="90" t="s">
        <v>600</v>
      </c>
      <c r="E51" s="90" t="s">
        <v>437</v>
      </c>
      <c r="F51" s="92" t="s">
        <v>601</v>
      </c>
      <c r="G51" s="90" t="s">
        <v>16</v>
      </c>
    </row>
    <row r="52" spans="2:7" x14ac:dyDescent="0.25">
      <c r="B52" s="89" t="s">
        <v>163</v>
      </c>
      <c r="C52" t="s">
        <v>209</v>
      </c>
      <c r="D52" s="90" t="s">
        <v>602</v>
      </c>
      <c r="E52" s="90" t="s">
        <v>603</v>
      </c>
      <c r="F52" s="90" t="s">
        <v>604</v>
      </c>
      <c r="G52" s="90" t="s">
        <v>605</v>
      </c>
    </row>
    <row r="53" spans="2:7" x14ac:dyDescent="0.25">
      <c r="B53" s="89" t="s">
        <v>160</v>
      </c>
      <c r="C53" t="s">
        <v>210</v>
      </c>
      <c r="D53" s="90" t="s">
        <v>606</v>
      </c>
      <c r="E53" s="90" t="s">
        <v>607</v>
      </c>
      <c r="F53" s="90" t="s">
        <v>608</v>
      </c>
      <c r="G53" s="90" t="s">
        <v>609</v>
      </c>
    </row>
    <row r="54" spans="2:7" x14ac:dyDescent="0.25">
      <c r="B54" s="89" t="s">
        <v>161</v>
      </c>
      <c r="C54" t="s">
        <v>211</v>
      </c>
      <c r="D54" s="90" t="s">
        <v>610</v>
      </c>
      <c r="E54" s="90" t="s">
        <v>361</v>
      </c>
      <c r="F54" s="90" t="s">
        <v>611</v>
      </c>
      <c r="G54" s="90" t="s">
        <v>612</v>
      </c>
    </row>
    <row r="55" spans="2:7" x14ac:dyDescent="0.25">
      <c r="B55" s="89" t="s">
        <v>150</v>
      </c>
      <c r="C55" t="s">
        <v>212</v>
      </c>
      <c r="D55" s="90" t="s">
        <v>613</v>
      </c>
      <c r="E55" s="90" t="s">
        <v>614</v>
      </c>
      <c r="F55" s="90" t="s">
        <v>615</v>
      </c>
      <c r="G55" s="90" t="s">
        <v>16</v>
      </c>
    </row>
    <row r="56" spans="2:7" x14ac:dyDescent="0.25">
      <c r="B56" s="89" t="s">
        <v>151</v>
      </c>
      <c r="C56" t="s">
        <v>213</v>
      </c>
      <c r="D56" s="90" t="s">
        <v>616</v>
      </c>
      <c r="E56" s="90" t="s">
        <v>617</v>
      </c>
      <c r="F56" s="90" t="s">
        <v>507</v>
      </c>
      <c r="G56" s="92" t="s">
        <v>365</v>
      </c>
    </row>
    <row r="57" spans="2:7" x14ac:dyDescent="0.25">
      <c r="B57" s="89" t="s">
        <v>156</v>
      </c>
      <c r="C57" t="s">
        <v>214</v>
      </c>
      <c r="D57" s="90" t="s">
        <v>618</v>
      </c>
      <c r="E57" s="90" t="s">
        <v>341</v>
      </c>
      <c r="F57" s="90" t="s">
        <v>350</v>
      </c>
      <c r="G57" s="92" t="s">
        <v>339</v>
      </c>
    </row>
    <row r="58" spans="2:7" x14ac:dyDescent="0.25">
      <c r="B58" s="89" t="s">
        <v>152</v>
      </c>
      <c r="C58" t="s">
        <v>215</v>
      </c>
      <c r="D58" s="90" t="s">
        <v>560</v>
      </c>
      <c r="E58" s="90" t="s">
        <v>619</v>
      </c>
      <c r="F58" s="90" t="s">
        <v>362</v>
      </c>
      <c r="G58" s="90" t="s">
        <v>16</v>
      </c>
    </row>
    <row r="59" spans="2:7" x14ac:dyDescent="0.25">
      <c r="B59" s="89" t="s">
        <v>158</v>
      </c>
      <c r="C59" t="s">
        <v>216</v>
      </c>
      <c r="D59" s="90" t="s">
        <v>620</v>
      </c>
      <c r="E59" s="90" t="s">
        <v>354</v>
      </c>
      <c r="F59" s="90" t="s">
        <v>621</v>
      </c>
      <c r="G59" s="92" t="s">
        <v>379</v>
      </c>
    </row>
    <row r="60" spans="2:7" x14ac:dyDescent="0.25">
      <c r="B60" s="89" t="s">
        <v>145</v>
      </c>
      <c r="C60" t="s">
        <v>217</v>
      </c>
      <c r="D60" s="92" t="s">
        <v>348</v>
      </c>
      <c r="E60" s="92" t="s">
        <v>553</v>
      </c>
      <c r="F60" s="92" t="s">
        <v>366</v>
      </c>
      <c r="G60" t="s">
        <v>622</v>
      </c>
    </row>
    <row r="61" spans="2:7" x14ac:dyDescent="0.25">
      <c r="B61" s="87" t="s">
        <v>167</v>
      </c>
      <c r="C61" t="s">
        <v>218</v>
      </c>
      <c r="D61" s="90" t="s">
        <v>572</v>
      </c>
      <c r="E61" s="90" t="s">
        <v>623</v>
      </c>
      <c r="F61" s="90" t="s">
        <v>624</v>
      </c>
      <c r="G61" s="90" t="s">
        <v>16</v>
      </c>
    </row>
    <row r="62" spans="2:7" x14ac:dyDescent="0.25">
      <c r="B62" s="89" t="s">
        <v>229</v>
      </c>
      <c r="C62" t="s">
        <v>294</v>
      </c>
      <c r="D62" s="92" t="s">
        <v>625</v>
      </c>
      <c r="E62" t="s">
        <v>626</v>
      </c>
      <c r="F62" t="s">
        <v>627</v>
      </c>
      <c r="G62" s="90" t="s">
        <v>16</v>
      </c>
    </row>
    <row r="63" spans="2:7" x14ac:dyDescent="0.25">
      <c r="B63" s="89" t="s">
        <v>153</v>
      </c>
      <c r="C63" t="s">
        <v>219</v>
      </c>
      <c r="D63" s="92" t="s">
        <v>628</v>
      </c>
      <c r="E63" s="90" t="s">
        <v>16</v>
      </c>
      <c r="F63" s="90" t="s">
        <v>16</v>
      </c>
      <c r="G63" s="90" t="s">
        <v>16</v>
      </c>
    </row>
    <row r="64" spans="2:7" x14ac:dyDescent="0.25">
      <c r="B64" s="89" t="s">
        <v>154</v>
      </c>
      <c r="C64" t="s">
        <v>220</v>
      </c>
      <c r="D64" s="92" t="s">
        <v>355</v>
      </c>
      <c r="E64" s="90" t="s">
        <v>401</v>
      </c>
      <c r="F64" s="90" t="s">
        <v>16</v>
      </c>
      <c r="G64" s="90" t="s">
        <v>16</v>
      </c>
    </row>
    <row r="65" spans="2:7" x14ac:dyDescent="0.25">
      <c r="B65" s="89" t="s">
        <v>230</v>
      </c>
      <c r="C65" t="s">
        <v>295</v>
      </c>
      <c r="D65" s="92" t="s">
        <v>629</v>
      </c>
      <c r="E65" t="s">
        <v>630</v>
      </c>
      <c r="F65" t="s">
        <v>631</v>
      </c>
      <c r="G65" t="s">
        <v>632</v>
      </c>
    </row>
    <row r="66" spans="2:7" x14ac:dyDescent="0.25">
      <c r="B66" s="89" t="s">
        <v>237</v>
      </c>
      <c r="C66" t="s">
        <v>221</v>
      </c>
      <c r="D66" s="90" t="s">
        <v>633</v>
      </c>
      <c r="E66" s="90" t="s">
        <v>16</v>
      </c>
      <c r="F66" s="90" t="s">
        <v>16</v>
      </c>
      <c r="G66" s="90" t="s">
        <v>16</v>
      </c>
    </row>
  </sheetData>
  <sheetProtection algorithmName="SHA-512" hashValue="ELiv1p0YDZ8zpTTVYe61LdD6+IKcrDOmThypoB7tHaPxBp47+tYeaugClG7Qdprac8C+aaAyt8+Ixa7PfdDumQ==" saltValue="kJgcRGNZr86RZc9AAENWSA==" spinCount="100000" sheet="1" objects="1" scenarios="1"/>
  <phoneticPr fontId="6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E6F3-7ED6-447B-BCE2-B35E461E8B8F}">
  <sheetPr codeName="Sheet13"/>
  <dimension ref="B1:I52"/>
  <sheetViews>
    <sheetView zoomScaleNormal="100" workbookViewId="0">
      <selection activeCell="G38" activeCellId="7" sqref="G9 G12:G14 G25:G28 D28:F28 G32:G33 G34 F34 G38:G39"/>
    </sheetView>
  </sheetViews>
  <sheetFormatPr defaultRowHeight="13.2" x14ac:dyDescent="0.25"/>
  <cols>
    <col min="2" max="2" width="59.109375" customWidth="1"/>
    <col min="3" max="3" width="80.109375" customWidth="1"/>
  </cols>
  <sheetData>
    <row r="1" spans="2:7" x14ac:dyDescent="0.25">
      <c r="B1" s="88" t="s">
        <v>284</v>
      </c>
      <c r="C1" s="81" t="s">
        <v>279</v>
      </c>
    </row>
    <row r="2" spans="2:7" x14ac:dyDescent="0.25">
      <c r="B2" s="82" t="s">
        <v>222</v>
      </c>
      <c r="C2" s="82" t="s">
        <v>171</v>
      </c>
      <c r="D2" s="82" t="s">
        <v>172</v>
      </c>
      <c r="E2" s="82" t="s">
        <v>173</v>
      </c>
      <c r="F2" s="82" t="s">
        <v>174</v>
      </c>
      <c r="G2" s="82" t="s">
        <v>175</v>
      </c>
    </row>
    <row r="3" spans="2:7" x14ac:dyDescent="0.25">
      <c r="B3" s="87" t="s">
        <v>274</v>
      </c>
      <c r="C3" t="s">
        <v>243</v>
      </c>
      <c r="D3" t="s">
        <v>374</v>
      </c>
      <c r="E3" t="s">
        <v>383</v>
      </c>
      <c r="F3" t="s">
        <v>384</v>
      </c>
      <c r="G3" t="s">
        <v>385</v>
      </c>
    </row>
    <row r="4" spans="2:7" x14ac:dyDescent="0.25">
      <c r="B4" s="87" t="s">
        <v>90</v>
      </c>
      <c r="C4" t="s">
        <v>244</v>
      </c>
      <c r="D4" t="s">
        <v>386</v>
      </c>
      <c r="E4" t="s">
        <v>387</v>
      </c>
      <c r="F4" t="s">
        <v>388</v>
      </c>
      <c r="G4" t="s">
        <v>389</v>
      </c>
    </row>
    <row r="5" spans="2:7" x14ac:dyDescent="0.25">
      <c r="B5" s="87" t="s">
        <v>91</v>
      </c>
      <c r="C5" t="s">
        <v>245</v>
      </c>
      <c r="D5" t="s">
        <v>390</v>
      </c>
      <c r="E5" t="s">
        <v>391</v>
      </c>
      <c r="F5" t="s">
        <v>392</v>
      </c>
      <c r="G5" t="s">
        <v>393</v>
      </c>
    </row>
    <row r="6" spans="2:7" x14ac:dyDescent="0.25">
      <c r="B6" s="87" t="s">
        <v>92</v>
      </c>
      <c r="C6" t="s">
        <v>246</v>
      </c>
      <c r="D6" t="s">
        <v>350</v>
      </c>
      <c r="E6" t="s">
        <v>394</v>
      </c>
      <c r="F6" t="s">
        <v>395</v>
      </c>
      <c r="G6" t="s">
        <v>383</v>
      </c>
    </row>
    <row r="7" spans="2:7" x14ac:dyDescent="0.25">
      <c r="B7" s="87" t="s">
        <v>273</v>
      </c>
      <c r="C7" t="s">
        <v>247</v>
      </c>
      <c r="D7" t="s">
        <v>396</v>
      </c>
      <c r="E7" t="s">
        <v>334</v>
      </c>
      <c r="F7" t="s">
        <v>364</v>
      </c>
      <c r="G7" t="s">
        <v>358</v>
      </c>
    </row>
    <row r="8" spans="2:7" x14ac:dyDescent="0.25">
      <c r="B8" s="87" t="s">
        <v>280</v>
      </c>
      <c r="C8" t="s">
        <v>239</v>
      </c>
      <c r="D8" t="s">
        <v>397</v>
      </c>
      <c r="E8" t="s">
        <v>398</v>
      </c>
      <c r="F8" t="s">
        <v>399</v>
      </c>
      <c r="G8" s="90" t="s">
        <v>16</v>
      </c>
    </row>
    <row r="9" spans="2:7" x14ac:dyDescent="0.25">
      <c r="B9" s="87" t="s">
        <v>275</v>
      </c>
      <c r="C9" t="s">
        <v>240</v>
      </c>
      <c r="D9" t="s">
        <v>400</v>
      </c>
      <c r="E9" t="s">
        <v>401</v>
      </c>
      <c r="F9" t="s">
        <v>370</v>
      </c>
      <c r="G9" s="90" t="s">
        <v>16</v>
      </c>
    </row>
    <row r="10" spans="2:7" x14ac:dyDescent="0.25">
      <c r="B10" s="87" t="s">
        <v>102</v>
      </c>
      <c r="C10" t="s">
        <v>248</v>
      </c>
      <c r="D10" t="s">
        <v>402</v>
      </c>
      <c r="E10" t="s">
        <v>337</v>
      </c>
      <c r="F10" t="s">
        <v>335</v>
      </c>
      <c r="G10" t="s">
        <v>403</v>
      </c>
    </row>
    <row r="11" spans="2:7" x14ac:dyDescent="0.25">
      <c r="B11" s="89" t="s">
        <v>89</v>
      </c>
      <c r="C11" t="s">
        <v>89</v>
      </c>
      <c r="D11" t="s">
        <v>380</v>
      </c>
      <c r="E11" t="s">
        <v>332</v>
      </c>
      <c r="F11" t="s">
        <v>349</v>
      </c>
      <c r="G11" t="s">
        <v>404</v>
      </c>
    </row>
    <row r="12" spans="2:7" x14ac:dyDescent="0.25">
      <c r="B12" s="87" t="s">
        <v>94</v>
      </c>
      <c r="C12" t="s">
        <v>249</v>
      </c>
      <c r="D12" t="s">
        <v>405</v>
      </c>
      <c r="E12" t="s">
        <v>406</v>
      </c>
      <c r="F12" s="92" t="s">
        <v>407</v>
      </c>
      <c r="G12" s="90" t="s">
        <v>16</v>
      </c>
    </row>
    <row r="13" spans="2:7" x14ac:dyDescent="0.25">
      <c r="B13" s="87" t="s">
        <v>107</v>
      </c>
      <c r="C13" t="s">
        <v>250</v>
      </c>
      <c r="D13" t="s">
        <v>408</v>
      </c>
      <c r="E13" t="s">
        <v>409</v>
      </c>
      <c r="F13" t="s">
        <v>410</v>
      </c>
      <c r="G13" s="90" t="s">
        <v>16</v>
      </c>
    </row>
    <row r="14" spans="2:7" x14ac:dyDescent="0.25">
      <c r="B14" s="87" t="s">
        <v>95</v>
      </c>
      <c r="C14" t="s">
        <v>251</v>
      </c>
      <c r="D14" t="s">
        <v>411</v>
      </c>
      <c r="E14" t="s">
        <v>412</v>
      </c>
      <c r="F14" t="s">
        <v>413</v>
      </c>
      <c r="G14" s="90" t="s">
        <v>16</v>
      </c>
    </row>
    <row r="15" spans="2:7" x14ac:dyDescent="0.25">
      <c r="B15" s="87" t="s">
        <v>105</v>
      </c>
      <c r="C15" t="s">
        <v>252</v>
      </c>
      <c r="D15" t="s">
        <v>374</v>
      </c>
      <c r="E15" t="s">
        <v>414</v>
      </c>
      <c r="F15" s="48" t="s">
        <v>415</v>
      </c>
      <c r="G15" s="90" t="s">
        <v>416</v>
      </c>
    </row>
    <row r="16" spans="2:7" x14ac:dyDescent="0.25">
      <c r="B16" s="87" t="s">
        <v>96</v>
      </c>
      <c r="C16" t="s">
        <v>253</v>
      </c>
      <c r="D16" t="s">
        <v>417</v>
      </c>
      <c r="E16" t="s">
        <v>418</v>
      </c>
      <c r="F16" t="s">
        <v>419</v>
      </c>
      <c r="G16" t="s">
        <v>420</v>
      </c>
    </row>
    <row r="17" spans="2:7" x14ac:dyDescent="0.25">
      <c r="B17" s="87" t="s">
        <v>104</v>
      </c>
      <c r="C17" t="s">
        <v>241</v>
      </c>
      <c r="D17" t="s">
        <v>421</v>
      </c>
      <c r="E17" t="s">
        <v>422</v>
      </c>
      <c r="F17" t="s">
        <v>334</v>
      </c>
      <c r="G17" s="90" t="s">
        <v>333</v>
      </c>
    </row>
    <row r="18" spans="2:7" x14ac:dyDescent="0.25">
      <c r="B18" s="87" t="s">
        <v>115</v>
      </c>
      <c r="C18" t="s">
        <v>254</v>
      </c>
      <c r="D18" t="s">
        <v>423</v>
      </c>
      <c r="E18" t="s">
        <v>424</v>
      </c>
      <c r="F18" t="s">
        <v>425</v>
      </c>
      <c r="G18" s="90" t="s">
        <v>426</v>
      </c>
    </row>
    <row r="19" spans="2:7" x14ac:dyDescent="0.25">
      <c r="B19" s="87" t="s">
        <v>136</v>
      </c>
      <c r="C19" s="48" t="s">
        <v>136</v>
      </c>
      <c r="D19" t="s">
        <v>396</v>
      </c>
      <c r="E19" t="s">
        <v>376</v>
      </c>
      <c r="F19" t="s">
        <v>427</v>
      </c>
      <c r="G19" s="90" t="s">
        <v>428</v>
      </c>
    </row>
    <row r="20" spans="2:7" x14ac:dyDescent="0.25">
      <c r="B20" s="87" t="s">
        <v>106</v>
      </c>
      <c r="C20" t="s">
        <v>255</v>
      </c>
      <c r="D20" t="s">
        <v>373</v>
      </c>
      <c r="E20" t="s">
        <v>429</v>
      </c>
      <c r="F20" t="s">
        <v>430</v>
      </c>
      <c r="G20" s="92" t="s">
        <v>431</v>
      </c>
    </row>
    <row r="21" spans="2:7" x14ac:dyDescent="0.25">
      <c r="B21" s="87" t="s">
        <v>135</v>
      </c>
      <c r="C21" s="48" t="s">
        <v>135</v>
      </c>
      <c r="D21" t="s">
        <v>432</v>
      </c>
      <c r="E21" t="s">
        <v>433</v>
      </c>
      <c r="F21" t="s">
        <v>434</v>
      </c>
      <c r="G21" t="s">
        <v>435</v>
      </c>
    </row>
    <row r="22" spans="2:7" x14ac:dyDescent="0.25">
      <c r="B22" s="87" t="s">
        <v>97</v>
      </c>
      <c r="C22" t="s">
        <v>256</v>
      </c>
      <c r="D22" t="s">
        <v>436</v>
      </c>
      <c r="E22" t="s">
        <v>359</v>
      </c>
      <c r="F22" t="s">
        <v>437</v>
      </c>
      <c r="G22" t="s">
        <v>438</v>
      </c>
    </row>
    <row r="23" spans="2:7" x14ac:dyDescent="0.25">
      <c r="B23" s="87" t="s">
        <v>137</v>
      </c>
      <c r="C23" s="48" t="s">
        <v>137</v>
      </c>
      <c r="D23" t="s">
        <v>439</v>
      </c>
      <c r="E23" t="s">
        <v>440</v>
      </c>
      <c r="F23" t="s">
        <v>441</v>
      </c>
      <c r="G23" t="s">
        <v>442</v>
      </c>
    </row>
    <row r="24" spans="2:7" x14ac:dyDescent="0.25">
      <c r="B24" s="87" t="s">
        <v>108</v>
      </c>
      <c r="C24" t="s">
        <v>257</v>
      </c>
      <c r="D24" t="s">
        <v>443</v>
      </c>
      <c r="E24" t="s">
        <v>444</v>
      </c>
      <c r="F24" t="s">
        <v>445</v>
      </c>
      <c r="G24" t="s">
        <v>446</v>
      </c>
    </row>
    <row r="25" spans="2:7" x14ac:dyDescent="0.25">
      <c r="B25" s="87" t="s">
        <v>276</v>
      </c>
      <c r="C25" t="s">
        <v>258</v>
      </c>
      <c r="D25" t="s">
        <v>447</v>
      </c>
      <c r="E25" t="s">
        <v>448</v>
      </c>
      <c r="F25" s="90" t="s">
        <v>352</v>
      </c>
      <c r="G25" s="90" t="s">
        <v>16</v>
      </c>
    </row>
    <row r="26" spans="2:7" x14ac:dyDescent="0.25">
      <c r="B26" s="87" t="s">
        <v>109</v>
      </c>
      <c r="C26" t="s">
        <v>259</v>
      </c>
      <c r="D26" t="s">
        <v>449</v>
      </c>
      <c r="E26" t="s">
        <v>389</v>
      </c>
      <c r="F26" s="92" t="s">
        <v>450</v>
      </c>
      <c r="G26" s="90" t="s">
        <v>16</v>
      </c>
    </row>
    <row r="27" spans="2:7" x14ac:dyDescent="0.25">
      <c r="B27" s="87" t="s">
        <v>165</v>
      </c>
      <c r="C27" t="s">
        <v>260</v>
      </c>
      <c r="D27" t="s">
        <v>451</v>
      </c>
      <c r="E27" t="s">
        <v>343</v>
      </c>
      <c r="F27" t="s">
        <v>452</v>
      </c>
      <c r="G27" s="90" t="s">
        <v>16</v>
      </c>
    </row>
    <row r="28" spans="2:7" x14ac:dyDescent="0.25">
      <c r="B28" s="87" t="s">
        <v>110</v>
      </c>
      <c r="C28" t="s">
        <v>261</v>
      </c>
      <c r="D28" s="90" t="s">
        <v>16</v>
      </c>
      <c r="E28" s="90" t="s">
        <v>16</v>
      </c>
      <c r="F28" s="90" t="s">
        <v>16</v>
      </c>
      <c r="G28" s="90" t="s">
        <v>16</v>
      </c>
    </row>
    <row r="29" spans="2:7" x14ac:dyDescent="0.25">
      <c r="B29" s="87" t="s">
        <v>111</v>
      </c>
      <c r="C29" t="s">
        <v>262</v>
      </c>
      <c r="D29" t="s">
        <v>453</v>
      </c>
      <c r="E29" t="s">
        <v>381</v>
      </c>
      <c r="F29" t="s">
        <v>454</v>
      </c>
      <c r="G29" s="92" t="s">
        <v>383</v>
      </c>
    </row>
    <row r="30" spans="2:7" x14ac:dyDescent="0.25">
      <c r="B30" s="87" t="s">
        <v>114</v>
      </c>
      <c r="C30" t="s">
        <v>263</v>
      </c>
      <c r="D30" t="s">
        <v>455</v>
      </c>
      <c r="E30" t="s">
        <v>456</v>
      </c>
      <c r="F30" t="s">
        <v>388</v>
      </c>
      <c r="G30" s="92" t="s">
        <v>457</v>
      </c>
    </row>
    <row r="31" spans="2:7" x14ac:dyDescent="0.25">
      <c r="B31" s="87" t="s">
        <v>113</v>
      </c>
      <c r="C31" t="s">
        <v>264</v>
      </c>
      <c r="D31" t="s">
        <v>458</v>
      </c>
      <c r="E31" t="s">
        <v>459</v>
      </c>
      <c r="F31" t="s">
        <v>460</v>
      </c>
      <c r="G31" t="s">
        <v>461</v>
      </c>
    </row>
    <row r="32" spans="2:7" x14ac:dyDescent="0.25">
      <c r="B32" s="87" t="s">
        <v>112</v>
      </c>
      <c r="C32" t="s">
        <v>265</v>
      </c>
      <c r="D32" t="s">
        <v>462</v>
      </c>
      <c r="E32" t="s">
        <v>463</v>
      </c>
      <c r="F32" t="s">
        <v>464</v>
      </c>
      <c r="G32" s="90" t="s">
        <v>16</v>
      </c>
    </row>
    <row r="33" spans="2:9" x14ac:dyDescent="0.25">
      <c r="B33" s="87" t="s">
        <v>277</v>
      </c>
      <c r="C33" t="s">
        <v>266</v>
      </c>
      <c r="D33" t="s">
        <v>465</v>
      </c>
      <c r="E33" t="s">
        <v>466</v>
      </c>
      <c r="F33" t="s">
        <v>467</v>
      </c>
      <c r="G33" s="90" t="s">
        <v>16</v>
      </c>
    </row>
    <row r="34" spans="2:9" x14ac:dyDescent="0.25">
      <c r="B34" s="87" t="s">
        <v>98</v>
      </c>
      <c r="C34" t="s">
        <v>267</v>
      </c>
      <c r="D34" t="s">
        <v>468</v>
      </c>
      <c r="E34" t="s">
        <v>469</v>
      </c>
      <c r="F34" s="90" t="s">
        <v>16</v>
      </c>
      <c r="G34" s="90" t="s">
        <v>16</v>
      </c>
    </row>
    <row r="35" spans="2:9" x14ac:dyDescent="0.25">
      <c r="B35" s="87" t="s">
        <v>278</v>
      </c>
      <c r="C35" t="s">
        <v>242</v>
      </c>
      <c r="D35" t="s">
        <v>470</v>
      </c>
      <c r="E35" s="48" t="s">
        <v>471</v>
      </c>
      <c r="F35" t="s">
        <v>472</v>
      </c>
      <c r="G35" t="s">
        <v>473</v>
      </c>
    </row>
    <row r="36" spans="2:9" x14ac:dyDescent="0.25">
      <c r="B36" s="87" t="s">
        <v>99</v>
      </c>
      <c r="C36" t="s">
        <v>268</v>
      </c>
      <c r="D36" t="s">
        <v>368</v>
      </c>
      <c r="E36" t="s">
        <v>474</v>
      </c>
      <c r="F36" t="s">
        <v>475</v>
      </c>
      <c r="G36" t="s">
        <v>377</v>
      </c>
      <c r="I36" s="48"/>
    </row>
    <row r="37" spans="2:9" x14ac:dyDescent="0.25">
      <c r="B37" s="87" t="s">
        <v>100</v>
      </c>
      <c r="C37" t="s">
        <v>269</v>
      </c>
      <c r="D37" t="s">
        <v>476</v>
      </c>
      <c r="E37" t="s">
        <v>477</v>
      </c>
      <c r="F37" t="s">
        <v>357</v>
      </c>
      <c r="G37" t="s">
        <v>478</v>
      </c>
    </row>
    <row r="38" spans="2:9" x14ac:dyDescent="0.25">
      <c r="B38" s="87" t="s">
        <v>101</v>
      </c>
      <c r="C38" t="s">
        <v>270</v>
      </c>
      <c r="D38" t="s">
        <v>477</v>
      </c>
      <c r="E38" t="s">
        <v>479</v>
      </c>
      <c r="F38" t="s">
        <v>480</v>
      </c>
      <c r="G38" s="90" t="s">
        <v>16</v>
      </c>
    </row>
    <row r="39" spans="2:9" x14ac:dyDescent="0.25">
      <c r="B39" s="87" t="s">
        <v>283</v>
      </c>
      <c r="C39" t="s">
        <v>271</v>
      </c>
      <c r="D39" t="s">
        <v>403</v>
      </c>
      <c r="E39" t="s">
        <v>378</v>
      </c>
      <c r="F39" t="s">
        <v>340</v>
      </c>
      <c r="G39" s="90" t="s">
        <v>16</v>
      </c>
    </row>
    <row r="40" spans="2:9" x14ac:dyDescent="0.25">
      <c r="B40" s="87" t="s">
        <v>282</v>
      </c>
      <c r="C40" t="s">
        <v>272</v>
      </c>
      <c r="D40" t="s">
        <v>418</v>
      </c>
      <c r="E40" t="s">
        <v>351</v>
      </c>
      <c r="F40" t="s">
        <v>369</v>
      </c>
      <c r="G40" s="92" t="s">
        <v>481</v>
      </c>
    </row>
    <row r="47" spans="2:9" x14ac:dyDescent="0.25">
      <c r="B47" s="48"/>
    </row>
    <row r="49" spans="2:2" x14ac:dyDescent="0.25">
      <c r="B49" s="48"/>
    </row>
    <row r="52" spans="2:2" x14ac:dyDescent="0.25">
      <c r="B52" s="48"/>
    </row>
  </sheetData>
  <sheetProtection algorithmName="SHA-512" hashValue="iz6HwoOHrOzLqVl5rkMFvL3R1jXsookGMx0t6D6sbwiMF/4AB0OgyII895u9+39c3Vlnbe1rtg/FPSSWAQCrCg==" saltValue="H0LDVKUX6jp60K6ejvgxd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F176"/>
  <sheetViews>
    <sheetView topLeftCell="A143" zoomScaleNormal="100" workbookViewId="0">
      <selection activeCell="C165" sqref="C165"/>
    </sheetView>
  </sheetViews>
  <sheetFormatPr defaultRowHeight="13.2" x14ac:dyDescent="0.25"/>
  <cols>
    <col min="1" max="1" width="64.109375" customWidth="1"/>
    <col min="2" max="2" width="44.6640625" customWidth="1"/>
    <col min="6" max="6" width="35" customWidth="1"/>
    <col min="7" max="7" width="47.5546875" customWidth="1"/>
  </cols>
  <sheetData>
    <row r="1" spans="1:5" ht="15.6" x14ac:dyDescent="0.25">
      <c r="A1" s="17" t="s">
        <v>36</v>
      </c>
      <c r="B1" s="17"/>
      <c r="C1" s="17"/>
      <c r="D1" s="17"/>
    </row>
    <row r="2" spans="1:5" x14ac:dyDescent="0.25">
      <c r="A2" s="28">
        <v>44377</v>
      </c>
      <c r="B2" s="19"/>
      <c r="C2" s="19"/>
      <c r="D2" s="19"/>
    </row>
    <row r="3" spans="1:5" x14ac:dyDescent="0.25">
      <c r="A3" s="21" t="s">
        <v>13</v>
      </c>
      <c r="B3" s="4"/>
      <c r="C3" s="4"/>
      <c r="D3" s="4"/>
    </row>
    <row r="4" spans="1:5" x14ac:dyDescent="0.25">
      <c r="A4" s="21"/>
      <c r="B4" s="4"/>
      <c r="C4" s="4"/>
      <c r="D4" s="4"/>
    </row>
    <row r="5" spans="1:5" x14ac:dyDescent="0.25">
      <c r="A5" s="13" t="s">
        <v>36</v>
      </c>
      <c r="B5" s="2" t="s">
        <v>37</v>
      </c>
      <c r="C5" s="2"/>
      <c r="D5" s="2"/>
      <c r="E5" s="2"/>
    </row>
    <row r="6" spans="1:5" x14ac:dyDescent="0.25">
      <c r="A6" s="37" t="s">
        <v>66</v>
      </c>
    </row>
    <row r="7" spans="1:5" x14ac:dyDescent="0.25">
      <c r="A7" s="48" t="s">
        <v>102</v>
      </c>
      <c r="B7" s="37" t="s">
        <v>66</v>
      </c>
    </row>
    <row r="8" spans="1:5" x14ac:dyDescent="0.25">
      <c r="A8" t="s">
        <v>89</v>
      </c>
      <c r="B8" s="37" t="s">
        <v>66</v>
      </c>
    </row>
    <row r="9" spans="1:5" x14ac:dyDescent="0.25">
      <c r="A9" s="48" t="s">
        <v>121</v>
      </c>
      <c r="B9" s="37" t="s">
        <v>66</v>
      </c>
    </row>
    <row r="10" spans="1:5" x14ac:dyDescent="0.25">
      <c r="A10" s="48" t="s">
        <v>117</v>
      </c>
      <c r="B10" s="37" t="s">
        <v>66</v>
      </c>
    </row>
    <row r="11" spans="1:5" x14ac:dyDescent="0.25">
      <c r="A11" t="s">
        <v>122</v>
      </c>
      <c r="B11" s="37" t="s">
        <v>66</v>
      </c>
    </row>
    <row r="13" spans="1:5" x14ac:dyDescent="0.25">
      <c r="A13" s="37" t="s">
        <v>67</v>
      </c>
    </row>
    <row r="14" spans="1:5" x14ac:dyDescent="0.25">
      <c r="A14" s="48" t="s">
        <v>103</v>
      </c>
      <c r="B14" s="37" t="s">
        <v>67</v>
      </c>
    </row>
    <row r="15" spans="1:5" x14ac:dyDescent="0.25">
      <c r="A15" s="48" t="s">
        <v>137</v>
      </c>
      <c r="B15" s="37" t="s">
        <v>67</v>
      </c>
    </row>
    <row r="16" spans="1:5" x14ac:dyDescent="0.25">
      <c r="A16" s="48" t="s">
        <v>169</v>
      </c>
      <c r="B16" s="37" t="s">
        <v>67</v>
      </c>
    </row>
    <row r="17" spans="1:2" x14ac:dyDescent="0.25">
      <c r="A17" s="48" t="s">
        <v>100</v>
      </c>
      <c r="B17" s="37" t="s">
        <v>67</v>
      </c>
    </row>
    <row r="18" spans="1:2" x14ac:dyDescent="0.25">
      <c r="A18" t="s">
        <v>274</v>
      </c>
      <c r="B18" s="37" t="s">
        <v>67</v>
      </c>
    </row>
    <row r="20" spans="1:2" x14ac:dyDescent="0.25">
      <c r="A20" s="37" t="s">
        <v>68</v>
      </c>
    </row>
    <row r="21" spans="1:2" x14ac:dyDescent="0.25">
      <c r="A21" s="48" t="s">
        <v>101</v>
      </c>
      <c r="B21" s="37" t="s">
        <v>68</v>
      </c>
    </row>
    <row r="23" spans="1:2" x14ac:dyDescent="0.25">
      <c r="A23" s="37" t="s">
        <v>69</v>
      </c>
    </row>
    <row r="24" spans="1:2" x14ac:dyDescent="0.25">
      <c r="A24" s="48" t="s">
        <v>90</v>
      </c>
      <c r="B24" s="37" t="s">
        <v>69</v>
      </c>
    </row>
    <row r="25" spans="1:2" x14ac:dyDescent="0.25">
      <c r="A25" s="48" t="s">
        <v>105</v>
      </c>
      <c r="B25" s="37" t="s">
        <v>69</v>
      </c>
    </row>
    <row r="26" spans="1:2" x14ac:dyDescent="0.25">
      <c r="A26" s="48" t="s">
        <v>136</v>
      </c>
      <c r="B26" s="37" t="s">
        <v>69</v>
      </c>
    </row>
    <row r="27" spans="1:2" x14ac:dyDescent="0.25">
      <c r="A27" s="48" t="s">
        <v>170</v>
      </c>
      <c r="B27" s="37" t="s">
        <v>69</v>
      </c>
    </row>
    <row r="28" spans="1:2" x14ac:dyDescent="0.25">
      <c r="A28" s="48" t="s">
        <v>108</v>
      </c>
      <c r="B28" s="37" t="s">
        <v>69</v>
      </c>
    </row>
    <row r="29" spans="1:2" x14ac:dyDescent="0.25">
      <c r="A29" s="48" t="s">
        <v>111</v>
      </c>
      <c r="B29" s="37" t="s">
        <v>69</v>
      </c>
    </row>
    <row r="30" spans="1:2" x14ac:dyDescent="0.25">
      <c r="A30" s="48" t="s">
        <v>282</v>
      </c>
      <c r="B30" s="37" t="s">
        <v>69</v>
      </c>
    </row>
    <row r="32" spans="1:2" x14ac:dyDescent="0.25">
      <c r="A32" s="37" t="s">
        <v>38</v>
      </c>
    </row>
    <row r="33" spans="1:6" x14ac:dyDescent="0.25">
      <c r="A33" s="48" t="s">
        <v>130</v>
      </c>
      <c r="B33" s="37" t="s">
        <v>38</v>
      </c>
    </row>
    <row r="35" spans="1:6" x14ac:dyDescent="0.25">
      <c r="A35" s="37" t="s">
        <v>39</v>
      </c>
    </row>
    <row r="36" spans="1:6" x14ac:dyDescent="0.25">
      <c r="A36" s="48" t="s">
        <v>92</v>
      </c>
      <c r="B36" s="37" t="s">
        <v>39</v>
      </c>
    </row>
    <row r="37" spans="1:6" x14ac:dyDescent="0.25">
      <c r="A37" s="48" t="s">
        <v>96</v>
      </c>
      <c r="B37" s="37" t="s">
        <v>39</v>
      </c>
    </row>
    <row r="38" spans="1:6" x14ac:dyDescent="0.25">
      <c r="A38" s="48" t="s">
        <v>135</v>
      </c>
      <c r="B38" s="37" t="s">
        <v>39</v>
      </c>
    </row>
    <row r="39" spans="1:6" x14ac:dyDescent="0.25">
      <c r="A39" s="48" t="s">
        <v>297</v>
      </c>
      <c r="B39" s="37" t="s">
        <v>39</v>
      </c>
    </row>
    <row r="40" spans="1:6" x14ac:dyDescent="0.25">
      <c r="A40" s="48" t="s">
        <v>298</v>
      </c>
      <c r="B40" s="37" t="s">
        <v>39</v>
      </c>
    </row>
    <row r="41" spans="1:6" x14ac:dyDescent="0.25">
      <c r="A41" t="s">
        <v>138</v>
      </c>
      <c r="B41" s="37" t="s">
        <v>39</v>
      </c>
    </row>
    <row r="42" spans="1:6" x14ac:dyDescent="0.25">
      <c r="A42" s="48" t="s">
        <v>109</v>
      </c>
      <c r="B42" s="37" t="s">
        <v>39</v>
      </c>
    </row>
    <row r="43" spans="1:6" x14ac:dyDescent="0.25">
      <c r="A43" s="48" t="s">
        <v>165</v>
      </c>
      <c r="B43" s="37" t="s">
        <v>39</v>
      </c>
      <c r="F43" t="s">
        <v>233</v>
      </c>
    </row>
    <row r="44" spans="1:6" x14ac:dyDescent="0.25">
      <c r="A44" t="s">
        <v>139</v>
      </c>
      <c r="B44" s="37" t="s">
        <v>39</v>
      </c>
    </row>
    <row r="45" spans="1:6" x14ac:dyDescent="0.25">
      <c r="A45" s="48" t="s">
        <v>129</v>
      </c>
      <c r="B45" s="37" t="s">
        <v>39</v>
      </c>
    </row>
    <row r="46" spans="1:6" x14ac:dyDescent="0.25">
      <c r="A46" s="48" t="s">
        <v>290</v>
      </c>
      <c r="B46" s="37" t="s">
        <v>39</v>
      </c>
    </row>
    <row r="47" spans="1:6" x14ac:dyDescent="0.25">
      <c r="A47" s="48" t="s">
        <v>132</v>
      </c>
      <c r="B47" s="37" t="s">
        <v>39</v>
      </c>
    </row>
    <row r="48" spans="1:6" x14ac:dyDescent="0.25">
      <c r="A48" s="48" t="s">
        <v>112</v>
      </c>
      <c r="B48" s="37" t="s">
        <v>39</v>
      </c>
    </row>
    <row r="49" spans="1:2" x14ac:dyDescent="0.25">
      <c r="A49" t="s">
        <v>140</v>
      </c>
      <c r="B49" s="37" t="s">
        <v>39</v>
      </c>
    </row>
    <row r="50" spans="1:2" x14ac:dyDescent="0.25">
      <c r="A50" t="s">
        <v>276</v>
      </c>
      <c r="B50" s="37" t="s">
        <v>39</v>
      </c>
    </row>
    <row r="51" spans="1:2" x14ac:dyDescent="0.25">
      <c r="A51" t="s">
        <v>299</v>
      </c>
      <c r="B51" s="37" t="s">
        <v>39</v>
      </c>
    </row>
    <row r="52" spans="1:2" x14ac:dyDescent="0.25">
      <c r="A52" t="s">
        <v>232</v>
      </c>
      <c r="B52" s="37" t="s">
        <v>39</v>
      </c>
    </row>
    <row r="53" spans="1:2" x14ac:dyDescent="0.25">
      <c r="A53" t="s">
        <v>233</v>
      </c>
      <c r="B53" s="37" t="s">
        <v>39</v>
      </c>
    </row>
    <row r="54" spans="1:2" x14ac:dyDescent="0.25">
      <c r="A54" t="s">
        <v>234</v>
      </c>
      <c r="B54" s="37" t="s">
        <v>39</v>
      </c>
    </row>
    <row r="55" spans="1:2" x14ac:dyDescent="0.25">
      <c r="A55" s="48"/>
      <c r="B55" s="37"/>
    </row>
    <row r="56" spans="1:2" x14ac:dyDescent="0.25">
      <c r="A56" s="48"/>
      <c r="B56" s="37"/>
    </row>
    <row r="57" spans="1:2" x14ac:dyDescent="0.25">
      <c r="A57" s="37" t="s">
        <v>40</v>
      </c>
    </row>
    <row r="58" spans="1:2" x14ac:dyDescent="0.25">
      <c r="A58" s="48" t="s">
        <v>128</v>
      </c>
      <c r="B58" s="37" t="s">
        <v>40</v>
      </c>
    </row>
    <row r="60" spans="1:2" x14ac:dyDescent="0.25">
      <c r="A60" s="37" t="s">
        <v>41</v>
      </c>
    </row>
    <row r="61" spans="1:2" x14ac:dyDescent="0.25">
      <c r="A61" s="48" t="s">
        <v>141</v>
      </c>
      <c r="B61" s="37" t="s">
        <v>41</v>
      </c>
    </row>
    <row r="62" spans="1:2" x14ac:dyDescent="0.25">
      <c r="A62" s="48" t="s">
        <v>142</v>
      </c>
      <c r="B62" s="37" t="s">
        <v>41</v>
      </c>
    </row>
    <row r="63" spans="1:2" x14ac:dyDescent="0.25">
      <c r="A63" s="48" t="s">
        <v>143</v>
      </c>
      <c r="B63" s="37" t="s">
        <v>41</v>
      </c>
    </row>
    <row r="64" spans="1:2" x14ac:dyDescent="0.25">
      <c r="A64" s="48" t="s">
        <v>144</v>
      </c>
      <c r="B64" s="37" t="s">
        <v>41</v>
      </c>
    </row>
    <row r="65" spans="1:2" x14ac:dyDescent="0.25">
      <c r="A65" s="48" t="s">
        <v>166</v>
      </c>
      <c r="B65" s="37" t="s">
        <v>41</v>
      </c>
    </row>
    <row r="66" spans="1:2" x14ac:dyDescent="0.25">
      <c r="A66" s="48" t="s">
        <v>134</v>
      </c>
      <c r="B66" s="37" t="s">
        <v>41</v>
      </c>
    </row>
    <row r="67" spans="1:2" x14ac:dyDescent="0.25">
      <c r="A67" t="s">
        <v>160</v>
      </c>
      <c r="B67" s="37" t="s">
        <v>41</v>
      </c>
    </row>
    <row r="68" spans="1:2" x14ac:dyDescent="0.25">
      <c r="A68" t="s">
        <v>161</v>
      </c>
      <c r="B68" s="37" t="s">
        <v>41</v>
      </c>
    </row>
    <row r="69" spans="1:2" x14ac:dyDescent="0.25">
      <c r="A69" t="s">
        <v>145</v>
      </c>
      <c r="B69" s="37" t="s">
        <v>41</v>
      </c>
    </row>
    <row r="71" spans="1:2" x14ac:dyDescent="0.25">
      <c r="A71" s="37" t="s">
        <v>42</v>
      </c>
    </row>
    <row r="72" spans="1:2" x14ac:dyDescent="0.25">
      <c r="A72" s="48" t="s">
        <v>133</v>
      </c>
      <c r="B72" s="37" t="s">
        <v>42</v>
      </c>
    </row>
    <row r="74" spans="1:2" x14ac:dyDescent="0.25">
      <c r="A74" s="37" t="s">
        <v>43</v>
      </c>
    </row>
    <row r="75" spans="1:2" x14ac:dyDescent="0.25">
      <c r="A75" s="48" t="s">
        <v>146</v>
      </c>
      <c r="B75" s="37" t="s">
        <v>43</v>
      </c>
    </row>
    <row r="77" spans="1:2" x14ac:dyDescent="0.25">
      <c r="A77" s="37" t="s">
        <v>44</v>
      </c>
    </row>
    <row r="78" spans="1:2" x14ac:dyDescent="0.25">
      <c r="A78" s="48" t="s">
        <v>91</v>
      </c>
      <c r="B78" s="37" t="s">
        <v>44</v>
      </c>
    </row>
    <row r="79" spans="1:2" x14ac:dyDescent="0.25">
      <c r="A79" s="48" t="s">
        <v>147</v>
      </c>
      <c r="B79" s="37" t="s">
        <v>44</v>
      </c>
    </row>
    <row r="80" spans="1:2" x14ac:dyDescent="0.25">
      <c r="A80" s="48" t="s">
        <v>296</v>
      </c>
      <c r="B80" s="37" t="s">
        <v>44</v>
      </c>
    </row>
    <row r="81" spans="1:2" x14ac:dyDescent="0.25">
      <c r="A81" s="48" t="s">
        <v>168</v>
      </c>
      <c r="B81" s="37" t="s">
        <v>44</v>
      </c>
    </row>
    <row r="82" spans="1:2" x14ac:dyDescent="0.25">
      <c r="A82" s="48" t="s">
        <v>162</v>
      </c>
      <c r="B82" s="37" t="s">
        <v>44</v>
      </c>
    </row>
    <row r="83" spans="1:2" x14ac:dyDescent="0.25">
      <c r="A83" s="48"/>
      <c r="B83" s="37"/>
    </row>
    <row r="85" spans="1:2" x14ac:dyDescent="0.25">
      <c r="A85" s="37" t="s">
        <v>45</v>
      </c>
    </row>
    <row r="86" spans="1:2" x14ac:dyDescent="0.25">
      <c r="A86" s="48" t="s">
        <v>97</v>
      </c>
      <c r="B86" s="37" t="s">
        <v>45</v>
      </c>
    </row>
    <row r="87" spans="1:2" x14ac:dyDescent="0.25">
      <c r="A87" t="s">
        <v>120</v>
      </c>
      <c r="B87" s="37" t="s">
        <v>45</v>
      </c>
    </row>
    <row r="88" spans="1:2" x14ac:dyDescent="0.25">
      <c r="A88" s="48" t="s">
        <v>283</v>
      </c>
      <c r="B88" s="37" t="s">
        <v>45</v>
      </c>
    </row>
    <row r="89" spans="1:2" x14ac:dyDescent="0.25">
      <c r="A89" t="s">
        <v>273</v>
      </c>
      <c r="B89" s="37" t="s">
        <v>45</v>
      </c>
    </row>
    <row r="91" spans="1:2" x14ac:dyDescent="0.25">
      <c r="A91" s="37" t="s">
        <v>46</v>
      </c>
    </row>
    <row r="92" spans="1:2" x14ac:dyDescent="0.25">
      <c r="A92" t="s">
        <v>300</v>
      </c>
      <c r="B92" s="37" t="s">
        <v>46</v>
      </c>
    </row>
    <row r="93" spans="1:2" x14ac:dyDescent="0.25">
      <c r="A93" s="48" t="s">
        <v>118</v>
      </c>
      <c r="B93" s="37" t="s">
        <v>46</v>
      </c>
    </row>
    <row r="94" spans="1:2" x14ac:dyDescent="0.25">
      <c r="A94" s="48" t="s">
        <v>113</v>
      </c>
      <c r="B94" s="37" t="s">
        <v>46</v>
      </c>
    </row>
    <row r="95" spans="1:2" x14ac:dyDescent="0.25">
      <c r="A95" t="s">
        <v>163</v>
      </c>
      <c r="B95" s="37" t="s">
        <v>46</v>
      </c>
    </row>
    <row r="97" spans="1:2" x14ac:dyDescent="0.25">
      <c r="A97" s="37" t="s">
        <v>70</v>
      </c>
    </row>
    <row r="98" spans="1:2" x14ac:dyDescent="0.25">
      <c r="A98" s="48" t="s">
        <v>99</v>
      </c>
      <c r="B98" s="37" t="s">
        <v>70</v>
      </c>
    </row>
    <row r="100" spans="1:2" x14ac:dyDescent="0.25">
      <c r="A100" s="37" t="s">
        <v>47</v>
      </c>
    </row>
    <row r="101" spans="1:2" x14ac:dyDescent="0.25">
      <c r="A101" s="48" t="s">
        <v>93</v>
      </c>
      <c r="B101" s="37" t="s">
        <v>47</v>
      </c>
    </row>
    <row r="102" spans="1:2" x14ac:dyDescent="0.25">
      <c r="A102" s="48" t="s">
        <v>94</v>
      </c>
      <c r="B102" s="37" t="s">
        <v>47</v>
      </c>
    </row>
    <row r="103" spans="1:2" x14ac:dyDescent="0.25">
      <c r="A103" s="48" t="s">
        <v>104</v>
      </c>
      <c r="B103" s="37" t="s">
        <v>47</v>
      </c>
    </row>
    <row r="104" spans="1:2" x14ac:dyDescent="0.25">
      <c r="A104" t="s">
        <v>301</v>
      </c>
      <c r="B104" s="37" t="s">
        <v>47</v>
      </c>
    </row>
    <row r="105" spans="1:2" x14ac:dyDescent="0.25">
      <c r="A105" t="s">
        <v>116</v>
      </c>
      <c r="B105" s="37" t="s">
        <v>47</v>
      </c>
    </row>
    <row r="106" spans="1:2" x14ac:dyDescent="0.25">
      <c r="A106" s="48" t="s">
        <v>114</v>
      </c>
      <c r="B106" s="37" t="s">
        <v>47</v>
      </c>
    </row>
    <row r="107" spans="1:2" x14ac:dyDescent="0.25">
      <c r="A107" s="48" t="s">
        <v>148</v>
      </c>
      <c r="B107" s="37" t="s">
        <v>47</v>
      </c>
    </row>
    <row r="108" spans="1:2" x14ac:dyDescent="0.25">
      <c r="A108" s="48" t="s">
        <v>149</v>
      </c>
      <c r="B108" s="37" t="s">
        <v>47</v>
      </c>
    </row>
    <row r="109" spans="1:2" x14ac:dyDescent="0.25">
      <c r="A109" t="s">
        <v>123</v>
      </c>
      <c r="B109" s="37" t="s">
        <v>47</v>
      </c>
    </row>
    <row r="110" spans="1:2" x14ac:dyDescent="0.25">
      <c r="A110" s="48" t="s">
        <v>98</v>
      </c>
      <c r="B110" s="37" t="s">
        <v>47</v>
      </c>
    </row>
    <row r="111" spans="1:2" x14ac:dyDescent="0.25">
      <c r="A111" t="s">
        <v>150</v>
      </c>
      <c r="B111" s="37" t="s">
        <v>47</v>
      </c>
    </row>
    <row r="112" spans="1:2" x14ac:dyDescent="0.25">
      <c r="A112" t="s">
        <v>151</v>
      </c>
      <c r="B112" s="37" t="s">
        <v>47</v>
      </c>
    </row>
    <row r="113" spans="1:6" x14ac:dyDescent="0.25">
      <c r="A113" t="s">
        <v>152</v>
      </c>
      <c r="B113" s="37" t="s">
        <v>47</v>
      </c>
    </row>
    <row r="114" spans="1:6" x14ac:dyDescent="0.25">
      <c r="A114" s="48" t="s">
        <v>167</v>
      </c>
      <c r="B114" s="37" t="s">
        <v>47</v>
      </c>
      <c r="F114">
        <f>'ETF Calculations'!P96</f>
        <v>0</v>
      </c>
    </row>
    <row r="115" spans="1:6" x14ac:dyDescent="0.25">
      <c r="A115" s="48" t="s">
        <v>153</v>
      </c>
      <c r="B115" s="37" t="s">
        <v>47</v>
      </c>
      <c r="E115">
        <f>'ETF Calculations'!O97</f>
        <v>0</v>
      </c>
    </row>
    <row r="116" spans="1:6" x14ac:dyDescent="0.25">
      <c r="A116" t="s">
        <v>280</v>
      </c>
      <c r="B116" s="37" t="s">
        <v>47</v>
      </c>
    </row>
    <row r="117" spans="1:6" x14ac:dyDescent="0.25">
      <c r="A117" t="s">
        <v>275</v>
      </c>
      <c r="B117" s="37" t="s">
        <v>47</v>
      </c>
    </row>
    <row r="118" spans="1:6" x14ac:dyDescent="0.25">
      <c r="A118" s="48" t="s">
        <v>154</v>
      </c>
      <c r="B118" s="37" t="s">
        <v>47</v>
      </c>
    </row>
    <row r="119" spans="1:6" x14ac:dyDescent="0.25">
      <c r="A119" t="s">
        <v>277</v>
      </c>
      <c r="B119" s="37" t="s">
        <v>47</v>
      </c>
    </row>
    <row r="120" spans="1:6" x14ac:dyDescent="0.25">
      <c r="A120" t="s">
        <v>278</v>
      </c>
      <c r="B120" s="37" t="s">
        <v>47</v>
      </c>
    </row>
    <row r="121" spans="1:6" x14ac:dyDescent="0.25">
      <c r="A121" t="s">
        <v>302</v>
      </c>
      <c r="B121" s="37" t="s">
        <v>47</v>
      </c>
    </row>
    <row r="122" spans="1:6" x14ac:dyDescent="0.25">
      <c r="A122" s="48" t="s">
        <v>303</v>
      </c>
      <c r="B122" s="37" t="s">
        <v>47</v>
      </c>
    </row>
    <row r="123" spans="1:6" x14ac:dyDescent="0.25">
      <c r="A123" s="48" t="s">
        <v>224</v>
      </c>
      <c r="B123" s="37" t="s">
        <v>47</v>
      </c>
    </row>
    <row r="124" spans="1:6" x14ac:dyDescent="0.25">
      <c r="A124" s="48" t="s">
        <v>227</v>
      </c>
      <c r="B124" s="37" t="s">
        <v>47</v>
      </c>
    </row>
    <row r="125" spans="1:6" x14ac:dyDescent="0.25">
      <c r="A125" s="48" t="s">
        <v>237</v>
      </c>
      <c r="B125" s="37" t="s">
        <v>47</v>
      </c>
    </row>
    <row r="126" spans="1:6" x14ac:dyDescent="0.25">
      <c r="A126" s="48"/>
      <c r="B126" s="37"/>
    </row>
    <row r="127" spans="1:6" x14ac:dyDescent="0.25">
      <c r="A127" s="37" t="s">
        <v>48</v>
      </c>
    </row>
    <row r="128" spans="1:6" x14ac:dyDescent="0.25">
      <c r="A128" s="48" t="s">
        <v>155</v>
      </c>
      <c r="B128" s="37" t="s">
        <v>48</v>
      </c>
    </row>
    <row r="129" spans="1:2" x14ac:dyDescent="0.25">
      <c r="A129" t="s">
        <v>164</v>
      </c>
      <c r="B129" s="37" t="s">
        <v>48</v>
      </c>
    </row>
    <row r="131" spans="1:2" x14ac:dyDescent="0.25">
      <c r="A131" s="37" t="s">
        <v>49</v>
      </c>
    </row>
    <row r="132" spans="1:2" x14ac:dyDescent="0.25">
      <c r="A132" s="48" t="s">
        <v>304</v>
      </c>
      <c r="B132" s="37" t="s">
        <v>49</v>
      </c>
    </row>
    <row r="133" spans="1:2" x14ac:dyDescent="0.25">
      <c r="A133" t="s">
        <v>236</v>
      </c>
      <c r="B133" s="37" t="s">
        <v>49</v>
      </c>
    </row>
    <row r="134" spans="1:2" x14ac:dyDescent="0.25">
      <c r="A134" t="s">
        <v>156</v>
      </c>
      <c r="B134" s="37" t="s">
        <v>49</v>
      </c>
    </row>
    <row r="136" spans="1:2" x14ac:dyDescent="0.25">
      <c r="A136" s="37" t="s">
        <v>50</v>
      </c>
    </row>
    <row r="137" spans="1:2" x14ac:dyDescent="0.25">
      <c r="A137" t="s">
        <v>157</v>
      </c>
      <c r="B137" s="37" t="s">
        <v>50</v>
      </c>
    </row>
    <row r="138" spans="1:2" x14ac:dyDescent="0.25">
      <c r="A138" s="48" t="s">
        <v>131</v>
      </c>
      <c r="B138" s="37" t="s">
        <v>50</v>
      </c>
    </row>
    <row r="139" spans="1:2" x14ac:dyDescent="0.25">
      <c r="A139" t="s">
        <v>124</v>
      </c>
      <c r="B139" s="37" t="s">
        <v>50</v>
      </c>
    </row>
    <row r="140" spans="1:2" x14ac:dyDescent="0.25">
      <c r="A140" t="s">
        <v>125</v>
      </c>
      <c r="B140" s="37" t="s">
        <v>50</v>
      </c>
    </row>
    <row r="141" spans="1:2" x14ac:dyDescent="0.25">
      <c r="A141" t="s">
        <v>158</v>
      </c>
      <c r="B141" s="37" t="s">
        <v>50</v>
      </c>
    </row>
    <row r="143" spans="1:2" x14ac:dyDescent="0.25">
      <c r="A143" s="37" t="s">
        <v>51</v>
      </c>
    </row>
    <row r="144" spans="1:2" x14ac:dyDescent="0.25">
      <c r="A144" s="48" t="s">
        <v>119</v>
      </c>
      <c r="B144" s="37" t="s">
        <v>51</v>
      </c>
    </row>
    <row r="146" spans="1:2" x14ac:dyDescent="0.25">
      <c r="A146" s="37" t="s">
        <v>52</v>
      </c>
    </row>
    <row r="147" spans="1:2" x14ac:dyDescent="0.25">
      <c r="A147" s="48" t="s">
        <v>159</v>
      </c>
      <c r="B147" s="37" t="s">
        <v>52</v>
      </c>
    </row>
    <row r="149" spans="1:2" x14ac:dyDescent="0.25">
      <c r="A149" s="37" t="s">
        <v>71</v>
      </c>
    </row>
    <row r="150" spans="1:2" x14ac:dyDescent="0.25">
      <c r="A150" s="48" t="s">
        <v>107</v>
      </c>
      <c r="B150" s="37" t="s">
        <v>71</v>
      </c>
    </row>
    <row r="151" spans="1:2" x14ac:dyDescent="0.25">
      <c r="A151" s="48" t="s">
        <v>95</v>
      </c>
      <c r="B151" s="37" t="s">
        <v>71</v>
      </c>
    </row>
    <row r="152" spans="1:2" x14ac:dyDescent="0.25">
      <c r="A152" s="48" t="s">
        <v>115</v>
      </c>
      <c r="B152" s="37" t="s">
        <v>71</v>
      </c>
    </row>
    <row r="153" spans="1:2" x14ac:dyDescent="0.25">
      <c r="A153" s="48" t="s">
        <v>106</v>
      </c>
      <c r="B153" s="37" t="s">
        <v>71</v>
      </c>
    </row>
    <row r="154" spans="1:2" x14ac:dyDescent="0.25">
      <c r="A154" t="s">
        <v>305</v>
      </c>
      <c r="B154" s="37" t="s">
        <v>71</v>
      </c>
    </row>
    <row r="155" spans="1:2" x14ac:dyDescent="0.25">
      <c r="A155" s="48" t="s">
        <v>110</v>
      </c>
      <c r="B155" s="37" t="s">
        <v>71</v>
      </c>
    </row>
    <row r="158" spans="1:2" x14ac:dyDescent="0.25">
      <c r="A158" s="84" t="s">
        <v>231</v>
      </c>
      <c r="B158" s="37" t="s">
        <v>281</v>
      </c>
    </row>
    <row r="159" spans="1:2" x14ac:dyDescent="0.25">
      <c r="A159" s="85" t="s">
        <v>225</v>
      </c>
      <c r="B159" s="37" t="s">
        <v>281</v>
      </c>
    </row>
    <row r="160" spans="1:2" x14ac:dyDescent="0.25">
      <c r="A160" s="84" t="s">
        <v>238</v>
      </c>
      <c r="B160" s="37" t="s">
        <v>281</v>
      </c>
    </row>
    <row r="161" spans="1:2" x14ac:dyDescent="0.25">
      <c r="A161" s="85" t="s">
        <v>226</v>
      </c>
      <c r="B161" s="37" t="s">
        <v>281</v>
      </c>
    </row>
    <row r="162" spans="1:2" x14ac:dyDescent="0.25">
      <c r="A162" s="84" t="s">
        <v>235</v>
      </c>
      <c r="B162" s="37" t="s">
        <v>281</v>
      </c>
    </row>
    <row r="163" spans="1:2" x14ac:dyDescent="0.25">
      <c r="A163" s="85" t="s">
        <v>228</v>
      </c>
      <c r="B163" s="37" t="s">
        <v>281</v>
      </c>
    </row>
    <row r="164" spans="1:2" x14ac:dyDescent="0.25">
      <c r="A164" s="84" t="s">
        <v>229</v>
      </c>
      <c r="B164" s="37" t="s">
        <v>281</v>
      </c>
    </row>
    <row r="165" spans="1:2" x14ac:dyDescent="0.25">
      <c r="A165" s="85" t="s">
        <v>230</v>
      </c>
      <c r="B165" s="37" t="s">
        <v>281</v>
      </c>
    </row>
    <row r="166" spans="1:2" x14ac:dyDescent="0.25">
      <c r="A166" s="48" t="s">
        <v>307</v>
      </c>
      <c r="B166" s="37" t="s">
        <v>281</v>
      </c>
    </row>
    <row r="167" spans="1:2" x14ac:dyDescent="0.25">
      <c r="A167" s="48" t="s">
        <v>318</v>
      </c>
      <c r="B167" s="37" t="s">
        <v>281</v>
      </c>
    </row>
    <row r="168" spans="1:2" x14ac:dyDescent="0.25">
      <c r="A168" s="48" t="s">
        <v>315</v>
      </c>
      <c r="B168" s="37" t="s">
        <v>281</v>
      </c>
    </row>
    <row r="169" spans="1:2" x14ac:dyDescent="0.25">
      <c r="A169" s="48" t="s">
        <v>331</v>
      </c>
      <c r="B169" s="37" t="s">
        <v>281</v>
      </c>
    </row>
    <row r="170" spans="1:2" x14ac:dyDescent="0.25">
      <c r="A170" s="48" t="s">
        <v>225</v>
      </c>
      <c r="B170" s="37" t="s">
        <v>281</v>
      </c>
    </row>
    <row r="171" spans="1:2" x14ac:dyDescent="0.25">
      <c r="A171" s="48" t="s">
        <v>230</v>
      </c>
      <c r="B171" s="37" t="s">
        <v>281</v>
      </c>
    </row>
    <row r="172" spans="1:2" x14ac:dyDescent="0.25">
      <c r="A172" s="48" t="s">
        <v>237</v>
      </c>
      <c r="B172" s="37" t="s">
        <v>281</v>
      </c>
    </row>
    <row r="173" spans="1:2" x14ac:dyDescent="0.25">
      <c r="A173" t="s">
        <v>307</v>
      </c>
      <c r="B173" s="37" t="s">
        <v>281</v>
      </c>
    </row>
    <row r="174" spans="1:2" x14ac:dyDescent="0.25">
      <c r="A174" t="s">
        <v>168</v>
      </c>
      <c r="B174" s="37" t="s">
        <v>281</v>
      </c>
    </row>
    <row r="175" spans="1:2" x14ac:dyDescent="0.25">
      <c r="A175" t="s">
        <v>315</v>
      </c>
      <c r="B175" s="37" t="s">
        <v>281</v>
      </c>
    </row>
    <row r="176" spans="1:2" x14ac:dyDescent="0.25">
      <c r="A176" t="s">
        <v>331</v>
      </c>
      <c r="B176" s="37" t="s">
        <v>281</v>
      </c>
    </row>
  </sheetData>
  <sheetProtection algorithmName="SHA-512" hashValue="CzDPTK9tcmJQW8Nf4yEmYzANMa2U9v1fo0xXBGNfsr9WAFPMkHCX1pi5X+165SE9Rq48lJdx7OHOc4Txr50obg==" saltValue="vwHJJst0rBQx/py6zKMRRg==" spinCount="100000" sheet="1" objects="1" scenarios="1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SUMMARY</vt:lpstr>
      <vt:lpstr>MANAGED PORTFOLIOS</vt:lpstr>
      <vt:lpstr>ETNs</vt:lpstr>
      <vt:lpstr>ETFs</vt:lpstr>
      <vt:lpstr>UNIT TRUSTS</vt:lpstr>
      <vt:lpstr>OFFSHORE UNIT TRUSTS</vt:lpstr>
      <vt:lpstr> TAX FREE SAVINGS</vt:lpstr>
      <vt:lpstr>UT Calculations</vt:lpstr>
      <vt:lpstr>ETF Calculations</vt:lpstr>
      <vt:lpstr>EFT Dump</vt:lpstr>
      <vt:lpstr>UT Dump</vt:lpstr>
      <vt:lpstr>Sector Calculations</vt:lpstr>
      <vt:lpstr>'UT Dump'!FundMapping</vt:lpstr>
      <vt:lpstr>FundMapping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</dc:creator>
  <cp:lastModifiedBy>Xyanne Baker</cp:lastModifiedBy>
  <dcterms:created xsi:type="dcterms:W3CDTF">2019-04-05T08:10:21Z</dcterms:created>
  <dcterms:modified xsi:type="dcterms:W3CDTF">2025-04-08T11:13:13Z</dcterms:modified>
</cp:coreProperties>
</file>